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ARCHIVIO\ivmc\MEDIAZIONE\SITO\file\"/>
    </mc:Choice>
  </mc:AlternateContent>
  <xr:revisionPtr revIDLastSave="0" documentId="13_ncr:1_{C0B7A67D-BC40-4788-AA14-CF56EBEBEE2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Organismo" sheetId="5" r:id="rId1"/>
    <sheet name="TABELLE" sheetId="6" state="hidden" r:id="rId2"/>
  </sheets>
  <definedNames>
    <definedName name="_xlnm.Print_Area" localSheetId="0">Organismo!$B$2:$G$52</definedName>
    <definedName name="_xlnm.Print_Area" localSheetId="1">TABELLE!$A$2:$L$15</definedName>
    <definedName name="Excel_BuiltIn_Print_Area" localSheetId="0">Organismo!$B$2:$F$52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3" i="5" l="1"/>
  <c r="T42" i="5"/>
  <c r="T41" i="5"/>
  <c r="T40" i="5"/>
  <c r="T39" i="5"/>
  <c r="T38" i="5"/>
  <c r="T37" i="5"/>
  <c r="T36" i="5"/>
  <c r="T35" i="5"/>
  <c r="T34" i="5"/>
  <c r="T33" i="5"/>
  <c r="R43" i="5"/>
  <c r="R42" i="5"/>
  <c r="R41" i="5"/>
  <c r="R40" i="5"/>
  <c r="R39" i="5"/>
  <c r="R38" i="5"/>
  <c r="R37" i="5"/>
  <c r="R36" i="5"/>
  <c r="R35" i="5"/>
  <c r="R34" i="5"/>
  <c r="R33" i="5"/>
  <c r="Q43" i="5"/>
  <c r="U43" i="5" s="1"/>
  <c r="Q42" i="5"/>
  <c r="U42" i="5" s="1"/>
  <c r="Q41" i="5"/>
  <c r="U41" i="5" s="1"/>
  <c r="Q40" i="5"/>
  <c r="U40" i="5" s="1"/>
  <c r="Q39" i="5"/>
  <c r="U39" i="5" s="1"/>
  <c r="Q38" i="5"/>
  <c r="U38" i="5" s="1"/>
  <c r="Q37" i="5"/>
  <c r="U37" i="5" s="1"/>
  <c r="Q36" i="5"/>
  <c r="U36" i="5" s="1"/>
  <c r="Q35" i="5"/>
  <c r="U35" i="5" s="1"/>
  <c r="Q34" i="5"/>
  <c r="U34" i="5" s="1"/>
  <c r="Q33" i="5"/>
  <c r="U33" i="5" s="1"/>
  <c r="O43" i="5"/>
  <c r="S43" i="5" s="1"/>
  <c r="O42" i="5"/>
  <c r="S42" i="5" s="1"/>
  <c r="O41" i="5"/>
  <c r="S41" i="5" s="1"/>
  <c r="O40" i="5"/>
  <c r="S40" i="5" s="1"/>
  <c r="O39" i="5"/>
  <c r="S39" i="5" s="1"/>
  <c r="O38" i="5"/>
  <c r="S38" i="5" s="1"/>
  <c r="O37" i="5"/>
  <c r="S37" i="5" s="1"/>
  <c r="O36" i="5"/>
  <c r="S36" i="5" s="1"/>
  <c r="O35" i="5"/>
  <c r="S35" i="5" s="1"/>
  <c r="O34" i="5"/>
  <c r="S34" i="5" s="1"/>
  <c r="O33" i="5"/>
  <c r="S33" i="5" s="1"/>
  <c r="P17" i="5"/>
  <c r="P16" i="5"/>
  <c r="P15" i="5"/>
  <c r="P14" i="5"/>
  <c r="P13" i="5"/>
  <c r="P12" i="5"/>
  <c r="P11" i="5"/>
  <c r="P10" i="5"/>
  <c r="P9" i="5"/>
  <c r="P8" i="5"/>
  <c r="P7" i="5"/>
  <c r="Q7" i="5" l="1"/>
  <c r="R7" i="5"/>
  <c r="K8" i="5"/>
  <c r="D6" i="5" s="1"/>
  <c r="E6" i="5" s="1"/>
  <c r="F6" i="5" s="1"/>
  <c r="Q8" i="5"/>
  <c r="R8" i="5" s="1"/>
  <c r="K9" i="5"/>
  <c r="Q9" i="5"/>
  <c r="R9" i="5" s="1"/>
  <c r="K10" i="5"/>
  <c r="Q10" i="5"/>
  <c r="R10" i="5"/>
  <c r="K11" i="5"/>
  <c r="Q11" i="5"/>
  <c r="R11" i="5"/>
  <c r="K12" i="5"/>
  <c r="Q12" i="5"/>
  <c r="R12" i="5"/>
  <c r="K13" i="5"/>
  <c r="Q13" i="5"/>
  <c r="R13" i="5" s="1"/>
  <c r="K14" i="5"/>
  <c r="Q14" i="5"/>
  <c r="R14" i="5" s="1"/>
  <c r="K15" i="5"/>
  <c r="Q15" i="5"/>
  <c r="R15" i="5"/>
  <c r="K16" i="5"/>
  <c r="Q16" i="5"/>
  <c r="R16" i="5"/>
  <c r="K17" i="5"/>
  <c r="Q17" i="5"/>
  <c r="R17" i="5" s="1"/>
  <c r="K18" i="5"/>
  <c r="F8" i="6"/>
  <c r="F24" i="6" s="1"/>
  <c r="E63" i="6"/>
  <c r="D63" i="6"/>
  <c r="B63" i="6"/>
  <c r="E62" i="6"/>
  <c r="D62" i="6"/>
  <c r="B62" i="6"/>
  <c r="I61" i="6"/>
  <c r="E61" i="6"/>
  <c r="D61" i="6"/>
  <c r="B61" i="6"/>
  <c r="I60" i="6"/>
  <c r="E60" i="6"/>
  <c r="D60" i="6"/>
  <c r="B60" i="6"/>
  <c r="I59" i="6"/>
  <c r="E59" i="6"/>
  <c r="D59" i="6"/>
  <c r="B59" i="6"/>
  <c r="E58" i="6"/>
  <c r="D58" i="6"/>
  <c r="B58" i="6"/>
  <c r="E57" i="6"/>
  <c r="D57" i="6"/>
  <c r="B57" i="6"/>
  <c r="E56" i="6"/>
  <c r="D56" i="6"/>
  <c r="B56" i="6"/>
  <c r="E55" i="6"/>
  <c r="D55" i="6"/>
  <c r="B55" i="6"/>
  <c r="I54" i="6"/>
  <c r="E54" i="6"/>
  <c r="D54" i="6"/>
  <c r="B54" i="6"/>
  <c r="I53" i="6"/>
  <c r="G53" i="6"/>
  <c r="E53" i="6"/>
  <c r="D53" i="6"/>
  <c r="I47" i="6"/>
  <c r="I63" i="6"/>
  <c r="I46" i="6"/>
  <c r="I62" i="6"/>
  <c r="K45" i="6"/>
  <c r="K61" i="6" s="1"/>
  <c r="I45" i="6"/>
  <c r="I44" i="6"/>
  <c r="I43" i="6"/>
  <c r="I42" i="6"/>
  <c r="I58" i="6"/>
  <c r="I41" i="6"/>
  <c r="I57" i="6"/>
  <c r="I40" i="6"/>
  <c r="I56" i="6"/>
  <c r="I39" i="6"/>
  <c r="I55" i="6"/>
  <c r="I38" i="6"/>
  <c r="I37" i="6"/>
  <c r="G31" i="6"/>
  <c r="G30" i="6"/>
  <c r="G29" i="6"/>
  <c r="H28" i="6"/>
  <c r="G28" i="6"/>
  <c r="G27" i="6"/>
  <c r="G26" i="6"/>
  <c r="G25" i="6"/>
  <c r="G22" i="6"/>
  <c r="G21" i="6"/>
  <c r="K9" i="6"/>
  <c r="K25" i="6"/>
  <c r="K5" i="6"/>
  <c r="K21" i="6" s="1"/>
  <c r="B31" i="6"/>
  <c r="B30" i="6"/>
  <c r="B29" i="6"/>
  <c r="B28" i="6"/>
  <c r="B27" i="6"/>
  <c r="B26" i="6"/>
  <c r="B25" i="6"/>
  <c r="B24" i="6"/>
  <c r="B23" i="6"/>
  <c r="B22" i="6"/>
  <c r="G47" i="6"/>
  <c r="H47" i="6"/>
  <c r="H63" i="6"/>
  <c r="G46" i="6"/>
  <c r="F46" i="6" s="1"/>
  <c r="G45" i="6"/>
  <c r="H45" i="6" s="1"/>
  <c r="G44" i="6"/>
  <c r="G60" i="6" s="1"/>
  <c r="H44" i="6"/>
  <c r="H60" i="6" s="1"/>
  <c r="G43" i="6"/>
  <c r="H43" i="6"/>
  <c r="L43" i="6" s="1"/>
  <c r="L59" i="6" s="1"/>
  <c r="H59" i="6"/>
  <c r="G42" i="6"/>
  <c r="H42" i="6" s="1"/>
  <c r="G41" i="6"/>
  <c r="F41" i="6" s="1"/>
  <c r="G38" i="6"/>
  <c r="G54" i="6" s="1"/>
  <c r="G37" i="6"/>
  <c r="F37" i="6"/>
  <c r="F53" i="6" s="1"/>
  <c r="H15" i="6"/>
  <c r="L15" i="6" s="1"/>
  <c r="L31" i="6" s="1"/>
  <c r="H31" i="6"/>
  <c r="H14" i="6"/>
  <c r="L14" i="6" s="1"/>
  <c r="L30" i="6" s="1"/>
  <c r="H13" i="6"/>
  <c r="H29" i="6" s="1"/>
  <c r="H12" i="6"/>
  <c r="L12" i="6" s="1"/>
  <c r="L28" i="6" s="1"/>
  <c r="H11" i="6"/>
  <c r="H27" i="6"/>
  <c r="H10" i="6"/>
  <c r="H26" i="6"/>
  <c r="H9" i="6"/>
  <c r="H25" i="6"/>
  <c r="H6" i="6"/>
  <c r="H22" i="6" s="1"/>
  <c r="H5" i="6"/>
  <c r="L5" i="6" s="1"/>
  <c r="L21" i="6" s="1"/>
  <c r="H21" i="6"/>
  <c r="F15" i="6"/>
  <c r="F31" i="6" s="1"/>
  <c r="F14" i="6"/>
  <c r="F30" i="6" s="1"/>
  <c r="F13" i="6"/>
  <c r="F29" i="6" s="1"/>
  <c r="F12" i="6"/>
  <c r="F28" i="6" s="1"/>
  <c r="F11" i="6"/>
  <c r="F27" i="6"/>
  <c r="F10" i="6"/>
  <c r="J10" i="6" s="1"/>
  <c r="J26" i="6" s="1"/>
  <c r="F26" i="6"/>
  <c r="F9" i="6"/>
  <c r="F25" i="6" s="1"/>
  <c r="F6" i="6"/>
  <c r="F22" i="6" s="1"/>
  <c r="F5" i="6"/>
  <c r="F21" i="6" s="1"/>
  <c r="E15" i="6"/>
  <c r="E31" i="6"/>
  <c r="E14" i="6"/>
  <c r="E30" i="6"/>
  <c r="E13" i="6"/>
  <c r="E29" i="6"/>
  <c r="E12" i="6"/>
  <c r="E28" i="6"/>
  <c r="E11" i="6"/>
  <c r="E27" i="6"/>
  <c r="E10" i="6"/>
  <c r="E26" i="6"/>
  <c r="E9" i="6"/>
  <c r="E25" i="6"/>
  <c r="E8" i="6"/>
  <c r="E24" i="6"/>
  <c r="E7" i="6"/>
  <c r="E23" i="6"/>
  <c r="E6" i="6"/>
  <c r="E22" i="6"/>
  <c r="E5" i="6"/>
  <c r="E21" i="6"/>
  <c r="D15" i="6"/>
  <c r="D31" i="6"/>
  <c r="D14" i="6"/>
  <c r="D30" i="6"/>
  <c r="D13" i="6"/>
  <c r="D29" i="6"/>
  <c r="D12" i="6"/>
  <c r="D28" i="6"/>
  <c r="D11" i="6"/>
  <c r="D27" i="6"/>
  <c r="D10" i="6"/>
  <c r="D26" i="6"/>
  <c r="D9" i="6"/>
  <c r="D25" i="6"/>
  <c r="D8" i="6"/>
  <c r="D7" i="6"/>
  <c r="D6" i="6"/>
  <c r="D22" i="6"/>
  <c r="D5" i="6"/>
  <c r="D21" i="6"/>
  <c r="B47" i="6"/>
  <c r="B46" i="6"/>
  <c r="B45" i="6"/>
  <c r="B44" i="6"/>
  <c r="B43" i="6"/>
  <c r="B42" i="6"/>
  <c r="B41" i="6"/>
  <c r="B40" i="6"/>
  <c r="B39" i="6"/>
  <c r="B38" i="6"/>
  <c r="B15" i="6"/>
  <c r="B14" i="6"/>
  <c r="B13" i="6"/>
  <c r="B12" i="6"/>
  <c r="B11" i="6"/>
  <c r="B10" i="6"/>
  <c r="B9" i="6"/>
  <c r="B8" i="6"/>
  <c r="B7" i="6"/>
  <c r="B6" i="6"/>
  <c r="G2" i="5"/>
  <c r="K12" i="6"/>
  <c r="K28" i="6"/>
  <c r="K7" i="6"/>
  <c r="K23" i="6" s="1"/>
  <c r="K8" i="6"/>
  <c r="K24" i="6"/>
  <c r="G24" i="6"/>
  <c r="G40" i="6"/>
  <c r="G56" i="6" s="1"/>
  <c r="H8" i="6"/>
  <c r="H24" i="6"/>
  <c r="I7" i="6"/>
  <c r="I23" i="6"/>
  <c r="I8" i="6"/>
  <c r="I24" i="6"/>
  <c r="K10" i="6"/>
  <c r="K26" i="6" s="1"/>
  <c r="G59" i="6"/>
  <c r="K11" i="6"/>
  <c r="K27" i="6"/>
  <c r="K13" i="6"/>
  <c r="K29" i="6"/>
  <c r="K37" i="6"/>
  <c r="K53" i="6"/>
  <c r="K43" i="6"/>
  <c r="K59" i="6" s="1"/>
  <c r="K14" i="6"/>
  <c r="K30" i="6" s="1"/>
  <c r="G57" i="6"/>
  <c r="G63" i="6"/>
  <c r="I5" i="6"/>
  <c r="I21" i="6"/>
  <c r="K15" i="6"/>
  <c r="K31" i="6" s="1"/>
  <c r="I6" i="6"/>
  <c r="I22" i="6"/>
  <c r="K38" i="6"/>
  <c r="K54" i="6"/>
  <c r="K41" i="6"/>
  <c r="K57" i="6"/>
  <c r="K44" i="6"/>
  <c r="K60" i="6"/>
  <c r="K47" i="6"/>
  <c r="K63" i="6" s="1"/>
  <c r="H41" i="6"/>
  <c r="H57" i="6" s="1"/>
  <c r="K6" i="6"/>
  <c r="K22" i="6"/>
  <c r="L41" i="6"/>
  <c r="L57" i="6"/>
  <c r="L44" i="6"/>
  <c r="L60" i="6"/>
  <c r="L47" i="6"/>
  <c r="L63" i="6"/>
  <c r="G61" i="6"/>
  <c r="I9" i="6"/>
  <c r="I25" i="6"/>
  <c r="I10" i="6"/>
  <c r="I26" i="6"/>
  <c r="I11" i="6"/>
  <c r="I27" i="6"/>
  <c r="I12" i="6"/>
  <c r="I28" i="6"/>
  <c r="I13" i="6"/>
  <c r="I29" i="6"/>
  <c r="I14" i="6"/>
  <c r="I30" i="6"/>
  <c r="I15" i="6"/>
  <c r="I31" i="6"/>
  <c r="F38" i="6"/>
  <c r="D23" i="6"/>
  <c r="J8" i="6"/>
  <c r="J24" i="6"/>
  <c r="D24" i="6"/>
  <c r="J5" i="6"/>
  <c r="J21" i="6"/>
  <c r="L6" i="6"/>
  <c r="L22" i="6"/>
  <c r="H37" i="6"/>
  <c r="H53" i="6" s="1"/>
  <c r="J11" i="6"/>
  <c r="J27" i="6" s="1"/>
  <c r="F45" i="6"/>
  <c r="J9" i="6"/>
  <c r="J25" i="6"/>
  <c r="J12" i="6"/>
  <c r="J28" i="6"/>
  <c r="J6" i="6"/>
  <c r="J22" i="6" s="1"/>
  <c r="F47" i="6"/>
  <c r="F43" i="6"/>
  <c r="F59" i="6" s="1"/>
  <c r="H38" i="6"/>
  <c r="H54" i="6"/>
  <c r="F44" i="6"/>
  <c r="J44" i="6" s="1"/>
  <c r="J60" i="6" s="1"/>
  <c r="J13" i="6"/>
  <c r="J29" i="6"/>
  <c r="J15" i="6"/>
  <c r="J31" i="6" s="1"/>
  <c r="J14" i="6"/>
  <c r="J30" i="6"/>
  <c r="L8" i="6"/>
  <c r="L24" i="6" s="1"/>
  <c r="L9" i="6"/>
  <c r="L25" i="6"/>
  <c r="L10" i="6"/>
  <c r="L26" i="6"/>
  <c r="L11" i="6"/>
  <c r="L27" i="6" s="1"/>
  <c r="L13" i="6"/>
  <c r="L29" i="6"/>
  <c r="G23" i="6"/>
  <c r="G39" i="6"/>
  <c r="F39" i="6" s="1"/>
  <c r="F7" i="6"/>
  <c r="F23" i="6" s="1"/>
  <c r="H7" i="6"/>
  <c r="H23" i="6"/>
  <c r="F40" i="6"/>
  <c r="H40" i="6"/>
  <c r="H56" i="6"/>
  <c r="K40" i="6"/>
  <c r="K56" i="6"/>
  <c r="F56" i="6"/>
  <c r="J40" i="6"/>
  <c r="J56" i="6" s="1"/>
  <c r="J45" i="6"/>
  <c r="J61" i="6"/>
  <c r="F61" i="6"/>
  <c r="F54" i="6"/>
  <c r="J38" i="6"/>
  <c r="J54" i="6"/>
  <c r="J43" i="6"/>
  <c r="J59" i="6"/>
  <c r="J47" i="6"/>
  <c r="J63" i="6"/>
  <c r="F63" i="6"/>
  <c r="L37" i="6"/>
  <c r="L53" i="6"/>
  <c r="L38" i="6"/>
  <c r="L54" i="6" s="1"/>
  <c r="J7" i="6"/>
  <c r="J23" i="6"/>
  <c r="L7" i="6"/>
  <c r="L23" i="6" s="1"/>
  <c r="L40" i="6"/>
  <c r="L56" i="6"/>
  <c r="D7" i="5" l="1"/>
  <c r="D8" i="5" s="1"/>
  <c r="E8" i="5" s="1"/>
  <c r="D10" i="5"/>
  <c r="E10" i="5" s="1"/>
  <c r="F10" i="5" s="1"/>
  <c r="L45" i="6"/>
  <c r="L61" i="6" s="1"/>
  <c r="H61" i="6"/>
  <c r="F62" i="6"/>
  <c r="J46" i="6"/>
  <c r="J62" i="6" s="1"/>
  <c r="J39" i="6"/>
  <c r="J55" i="6" s="1"/>
  <c r="F55" i="6"/>
  <c r="F57" i="6"/>
  <c r="J41" i="6"/>
  <c r="J57" i="6" s="1"/>
  <c r="H58" i="6"/>
  <c r="L42" i="6"/>
  <c r="L58" i="6" s="1"/>
  <c r="H46" i="6"/>
  <c r="L39" i="6"/>
  <c r="L55" i="6" s="1"/>
  <c r="H30" i="6"/>
  <c r="F60" i="6"/>
  <c r="G62" i="6"/>
  <c r="K42" i="6"/>
  <c r="K58" i="6" s="1"/>
  <c r="G58" i="6"/>
  <c r="F42" i="6"/>
  <c r="J37" i="6"/>
  <c r="J53" i="6" s="1"/>
  <c r="G55" i="6"/>
  <c r="K39" i="6"/>
  <c r="K55" i="6" s="1"/>
  <c r="H39" i="6"/>
  <c r="H55" i="6" s="1"/>
  <c r="K46" i="6"/>
  <c r="K62" i="6" s="1"/>
  <c r="D14" i="5" l="1"/>
  <c r="D38" i="5" s="1"/>
  <c r="D39" i="5" s="1"/>
  <c r="E39" i="5" s="1"/>
  <c r="F39" i="5" s="1"/>
  <c r="E7" i="5"/>
  <c r="F7" i="5" s="1"/>
  <c r="F8" i="5" s="1"/>
  <c r="D11" i="5"/>
  <c r="E11" i="5" s="1"/>
  <c r="J42" i="6"/>
  <c r="J58" i="6" s="1"/>
  <c r="F58" i="6"/>
  <c r="L46" i="6"/>
  <c r="L62" i="6" s="1"/>
  <c r="H62" i="6"/>
  <c r="E38" i="5" l="1"/>
  <c r="F38" i="5" s="1"/>
  <c r="F40" i="5" s="1"/>
  <c r="E14" i="5"/>
  <c r="F14" i="5" s="1"/>
  <c r="F16" i="5" s="1"/>
  <c r="D40" i="5"/>
  <c r="E40" i="5" s="1"/>
  <c r="D15" i="5"/>
  <c r="E15" i="5" s="1"/>
  <c r="D32" i="5"/>
  <c r="E32" i="5" s="1"/>
  <c r="F32" i="5" s="1"/>
  <c r="F11" i="5"/>
  <c r="F12" i="5" s="1"/>
  <c r="D12" i="5"/>
  <c r="E12" i="5" s="1"/>
  <c r="F15" i="5"/>
  <c r="D16" i="5"/>
  <c r="E16" i="5" s="1"/>
  <c r="D33" i="5"/>
  <c r="D34" i="5" s="1"/>
  <c r="E34" i="5" s="1"/>
  <c r="D28" i="5" l="1"/>
  <c r="D29" i="5" s="1"/>
  <c r="E29" i="5" s="1"/>
  <c r="F29" i="5" s="1"/>
  <c r="D42" i="5"/>
  <c r="D23" i="5"/>
  <c r="D24" i="5" s="1"/>
  <c r="E24" i="5" s="1"/>
  <c r="F24" i="5" s="1"/>
  <c r="D18" i="5"/>
  <c r="F42" i="5"/>
  <c r="E36" i="5"/>
  <c r="D36" i="5"/>
  <c r="E33" i="5"/>
  <c r="F33" i="5" s="1"/>
  <c r="F34" i="5" s="1"/>
  <c r="F36" i="5" s="1"/>
  <c r="E42" i="5"/>
  <c r="E18" i="5"/>
  <c r="F18" i="5" s="1"/>
  <c r="E28" i="5" l="1"/>
  <c r="F28" i="5" s="1"/>
  <c r="E23" i="5"/>
  <c r="F2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</author>
  </authors>
  <commentList>
    <comment ref="D2" authorId="0" shapeId="0" xr:uid="{5E5F4A3C-AAC0-4C35-BCF8-5BC202C414CB}">
      <text>
        <r>
          <rPr>
            <b/>
            <sz val="9"/>
            <color indexed="81"/>
            <rFont val="Tahoma"/>
            <charset val="1"/>
          </rPr>
          <t xml:space="preserve">INSERIRE VALORE MEDIAZIONE
</t>
        </r>
      </text>
    </comment>
    <comment ref="D4" authorId="0" shapeId="0" xr:uid="{BD9CDC99-FF95-4542-AC64-FBB6416F1752}">
      <text>
        <r>
          <rPr>
            <b/>
            <sz val="9"/>
            <color indexed="81"/>
            <rFont val="Tahoma"/>
            <family val="2"/>
          </rPr>
          <t>SELEZIONARE DA TENDINA SE OBBLIGATORIA/DEMANDATA O VOLONTARIA</t>
        </r>
      </text>
    </comment>
  </commentList>
</comments>
</file>

<file path=xl/sharedStrings.xml><?xml version="1.0" encoding="utf-8"?>
<sst xmlns="http://schemas.openxmlformats.org/spreadsheetml/2006/main" count="130" uniqueCount="53">
  <si>
    <t xml:space="preserve">VALORE DELLA MEDIAZIONE  </t>
  </si>
  <si>
    <t>SI</t>
  </si>
  <si>
    <t>Spese di avvio:</t>
  </si>
  <si>
    <t>Classe</t>
  </si>
  <si>
    <t>Valore della lite</t>
  </si>
  <si>
    <t>Totale</t>
  </si>
  <si>
    <t>TEMPI E MODALITA' DI PAGAMENTO</t>
  </si>
  <si>
    <t>SPESE DI AVVIO:</t>
  </si>
  <si>
    <t>Importo</t>
  </si>
  <si>
    <t>IVA</t>
  </si>
  <si>
    <t>ISTANTE</t>
  </si>
  <si>
    <t>CONVENUTO</t>
  </si>
  <si>
    <t>INDENNITA' DI MEDIAZIONE:</t>
  </si>
  <si>
    <t xml:space="preserve">"ISTITUTO VENETO DI MEDIAZIONE E CONCILIAZIONE S.R.L." </t>
  </si>
  <si>
    <t>presso la BANCA DI CREDITO COOPERATIVO DELLE PREALPI - FILIALE DI CONEGLIANO</t>
  </si>
  <si>
    <t xml:space="preserve">IBAN IT17A 08904 61621 024000000511 </t>
  </si>
  <si>
    <t>prima indennità</t>
  </si>
  <si>
    <t>spese avvio</t>
  </si>
  <si>
    <t>Totale spese di MEDIAZIONE</t>
  </si>
  <si>
    <t>Spese MEDIAZIONE:</t>
  </si>
  <si>
    <t>Totale costo MEDIAZIONE</t>
  </si>
  <si>
    <t>riduzione in quanto materia obbligatoria:</t>
  </si>
  <si>
    <t>Spese di avvio + prima indennità:</t>
  </si>
  <si>
    <t xml:space="preserve">Spese di MEDIAZIONE  </t>
  </si>
  <si>
    <t>Spese primo incontro MEDIAZIONE:</t>
  </si>
  <si>
    <t>L'indennità va versata se al primo incontro di mediazione viene raggiunto un accordo o se si procede oltre il primo incontro</t>
  </si>
  <si>
    <t>comma 4</t>
  </si>
  <si>
    <t>comma 5</t>
  </si>
  <si>
    <t>Totale spese di AVVIO</t>
  </si>
  <si>
    <t>in caso di successo dopo il primo incontro + 1/4</t>
  </si>
  <si>
    <t>Vanno versate contestualmente al deposito della domanda o dell'adesione</t>
  </si>
  <si>
    <t>MEDIAZIONE OBBLIGATORIA/DEMANDATA</t>
  </si>
  <si>
    <t>in caso di successo al primo incontro + 1/10</t>
  </si>
  <si>
    <t>Totale costo MEDIAZIONE per parte chiusa positiva al primo incontro</t>
  </si>
  <si>
    <t>Ulteriori spese di MEDIAZIONE con accordo entro il primo incontro</t>
  </si>
  <si>
    <t>Ulteriori spese di MEDIAZIONE con accordo dopo il primo incontro</t>
  </si>
  <si>
    <t>indennità valore medio</t>
  </si>
  <si>
    <t>indennità ridotta</t>
  </si>
  <si>
    <t>Incremento se accordo 1^ incontro</t>
  </si>
  <si>
    <t>Indennità oltre 1^ incontro</t>
  </si>
  <si>
    <t>Incremento per accordo oltre 1^ incontro</t>
  </si>
  <si>
    <t>Totale accordo 1^</t>
  </si>
  <si>
    <t>Totale accordo</t>
  </si>
  <si>
    <t>VALORI SPESE E INDENNITA' COMPRESA IVA</t>
  </si>
  <si>
    <t xml:space="preserve">VALORI SPESE E INDENNITA' </t>
  </si>
  <si>
    <t>COSTO MEDIAZIONI                                      OBBLIGATORIE E DEMANDATE</t>
  </si>
  <si>
    <t>COSTO MEDIAZIONI                                      VOLONTARIE</t>
  </si>
  <si>
    <t>Totale negativa al 1^ incontro</t>
  </si>
  <si>
    <t>Totale negativa oltre 1^ incontro</t>
  </si>
  <si>
    <t>Totale costo max MEDIAZIONE per ogni parte chiusa positiva oltre 1^ incontro</t>
  </si>
  <si>
    <t>INCREMENTO PER ESITO POSITIVO:</t>
  </si>
  <si>
    <t>NO</t>
  </si>
  <si>
    <t>Il pagamento delle spese del procedimento dovrà essere eseguito presso la sede dell'Istituto Veneto di Mediazione e Conciliazione ovvero con bonifico 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</si>
</sst>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\-??_-;_-@_-"/>
    <numFmt numFmtId="165" formatCode="_-* #,##0_-;\-* #,##0_-;_-* \-??_-;_-@_-"/>
    <numFmt numFmtId="166" formatCode="_-* #,##0.00\ _€_-;\-* #,##0.00\ _€_-;_-* &quot;-&quot;??\ _€_-;_-@_-"/>
  </numFmts>
  <fonts count="14" x14ac:knownFonts="1">
    <font>
      <sz val="10"/>
      <name val="Arial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0"/>
      <color theme="0"/>
      <name val="Calibri"/>
      <family val="2"/>
    </font>
    <font>
      <b/>
      <u/>
      <sz val="10"/>
      <color rgb="FFFF0000"/>
      <name val="Calibri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1">
    <xf numFmtId="0" fontId="0" fillId="0" borderId="0" xfId="0"/>
    <xf numFmtId="164" fontId="1" fillId="0" borderId="0" xfId="1" applyFont="1" applyFill="1" applyBorder="1" applyAlignment="1" applyProtection="1"/>
    <xf numFmtId="164" fontId="1" fillId="0" borderId="1" xfId="1" applyFont="1" applyFill="1" applyBorder="1" applyAlignment="1" applyProtection="1">
      <alignment horizontal="right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1" fillId="0" borderId="4" xfId="1" applyFont="1" applyFill="1" applyBorder="1" applyAlignment="1" applyProtection="1">
      <alignment horizontal="right"/>
    </xf>
    <xf numFmtId="164" fontId="1" fillId="0" borderId="5" xfId="1" applyFont="1" applyFill="1" applyBorder="1" applyAlignment="1" applyProtection="1">
      <alignment horizontal="right"/>
    </xf>
    <xf numFmtId="164" fontId="4" fillId="0" borderId="1" xfId="1" applyFont="1" applyFill="1" applyBorder="1" applyAlignment="1" applyProtection="1">
      <alignment horizontal="right"/>
    </xf>
    <xf numFmtId="164" fontId="4" fillId="0" borderId="0" xfId="1" applyFont="1" applyFill="1" applyBorder="1" applyAlignment="1" applyProtection="1"/>
    <xf numFmtId="164" fontId="4" fillId="0" borderId="1" xfId="1" applyFont="1" applyFill="1" applyBorder="1" applyAlignment="1" applyProtection="1">
      <alignment horizontal="center"/>
    </xf>
    <xf numFmtId="164" fontId="10" fillId="0" borderId="0" xfId="1" applyFont="1" applyFill="1" applyBorder="1" applyAlignment="1" applyProtection="1"/>
    <xf numFmtId="165" fontId="4" fillId="3" borderId="2" xfId="1" applyNumberFormat="1" applyFont="1" applyFill="1" applyBorder="1" applyAlignment="1" applyProtection="1">
      <alignment horizontal="center"/>
      <protection locked="0"/>
    </xf>
    <xf numFmtId="164" fontId="7" fillId="2" borderId="6" xfId="1" applyFont="1" applyFill="1" applyBorder="1" applyAlignment="1" applyProtection="1">
      <alignment horizontal="center"/>
    </xf>
    <xf numFmtId="164" fontId="7" fillId="2" borderId="7" xfId="1" applyFont="1" applyFill="1" applyBorder="1" applyAlignment="1" applyProtection="1"/>
    <xf numFmtId="164" fontId="7" fillId="2" borderId="8" xfId="1" applyFont="1" applyFill="1" applyBorder="1" applyAlignment="1" applyProtection="1"/>
    <xf numFmtId="164" fontId="7" fillId="5" borderId="6" xfId="1" applyFont="1" applyFill="1" applyBorder="1" applyAlignment="1" applyProtection="1"/>
    <xf numFmtId="164" fontId="7" fillId="0" borderId="8" xfId="1" applyFont="1" applyFill="1" applyBorder="1" applyAlignment="1" applyProtection="1"/>
    <xf numFmtId="164" fontId="7" fillId="0" borderId="9" xfId="1" applyFont="1" applyFill="1" applyBorder="1" applyAlignment="1" applyProtection="1"/>
    <xf numFmtId="164" fontId="1" fillId="0" borderId="0" xfId="1" applyFont="1" applyFill="1" applyBorder="1" applyAlignment="1" applyProtection="1">
      <alignment horizontal="right"/>
    </xf>
    <xf numFmtId="49" fontId="1" fillId="0" borderId="0" xfId="1" applyNumberFormat="1" applyFont="1" applyFill="1" applyBorder="1" applyAlignment="1" applyProtection="1">
      <alignment horizontal="center" vertical="center"/>
    </xf>
    <xf numFmtId="164" fontId="1" fillId="6" borderId="1" xfId="1" applyFont="1" applyFill="1" applyBorder="1" applyAlignment="1" applyProtection="1"/>
    <xf numFmtId="164" fontId="1" fillId="6" borderId="1" xfId="1" applyFont="1" applyFill="1" applyBorder="1" applyAlignment="1" applyProtection="1">
      <alignment horizontal="right"/>
    </xf>
    <xf numFmtId="164" fontId="1" fillId="6" borderId="4" xfId="1" applyFont="1" applyFill="1" applyBorder="1" applyAlignment="1" applyProtection="1">
      <alignment horizontal="right"/>
    </xf>
    <xf numFmtId="164" fontId="4" fillId="7" borderId="10" xfId="1" applyFont="1" applyFill="1" applyBorder="1" applyAlignment="1" applyProtection="1">
      <alignment horizontal="right"/>
    </xf>
    <xf numFmtId="164" fontId="7" fillId="8" borderId="6" xfId="1" applyFont="1" applyFill="1" applyBorder="1" applyAlignment="1" applyProtection="1"/>
    <xf numFmtId="0" fontId="2" fillId="9" borderId="11" xfId="0" applyFont="1" applyFill="1" applyBorder="1" applyAlignment="1">
      <alignment horizontal="center" vertical="center" wrapText="1"/>
    </xf>
    <xf numFmtId="164" fontId="7" fillId="8" borderId="6" xfId="1" applyFont="1" applyFill="1" applyBorder="1" applyAlignment="1" applyProtection="1">
      <alignment horizontal="center"/>
    </xf>
    <xf numFmtId="164" fontId="7" fillId="8" borderId="7" xfId="1" applyFont="1" applyFill="1" applyBorder="1" applyAlignment="1" applyProtection="1"/>
    <xf numFmtId="164" fontId="7" fillId="10" borderId="8" xfId="1" applyFont="1" applyFill="1" applyBorder="1" applyAlignment="1" applyProtection="1"/>
    <xf numFmtId="164" fontId="7" fillId="8" borderId="8" xfId="1" applyFont="1" applyFill="1" applyBorder="1" applyAlignment="1" applyProtection="1"/>
    <xf numFmtId="164" fontId="7" fillId="0" borderId="6" xfId="1" applyFont="1" applyFill="1" applyBorder="1" applyAlignment="1" applyProtection="1"/>
    <xf numFmtId="0" fontId="2" fillId="2" borderId="3" xfId="0" applyFont="1" applyFill="1" applyBorder="1" applyAlignment="1">
      <alignment horizontal="center"/>
    </xf>
    <xf numFmtId="166" fontId="0" fillId="0" borderId="0" xfId="0" applyNumberFormat="1"/>
    <xf numFmtId="0" fontId="3" fillId="11" borderId="3" xfId="0" applyFont="1" applyFill="1" applyBorder="1" applyAlignment="1">
      <alignment horizontal="center"/>
    </xf>
    <xf numFmtId="164" fontId="7" fillId="11" borderId="6" xfId="1" applyFont="1" applyFill="1" applyBorder="1" applyAlignment="1" applyProtection="1">
      <alignment horizontal="center"/>
    </xf>
    <xf numFmtId="164" fontId="7" fillId="11" borderId="7" xfId="1" applyFont="1" applyFill="1" applyBorder="1" applyAlignment="1" applyProtection="1"/>
    <xf numFmtId="164" fontId="7" fillId="11" borderId="8" xfId="1" applyFont="1" applyFill="1" applyBorder="1" applyAlignment="1" applyProtection="1"/>
    <xf numFmtId="164" fontId="7" fillId="11" borderId="6" xfId="1" applyFont="1" applyFill="1" applyBorder="1" applyAlignment="1" applyProtection="1"/>
    <xf numFmtId="166" fontId="6" fillId="0" borderId="0" xfId="0" applyNumberFormat="1" applyFont="1"/>
    <xf numFmtId="164" fontId="4" fillId="6" borderId="5" xfId="1" applyFont="1" applyFill="1" applyBorder="1" applyAlignment="1" applyProtection="1">
      <alignment horizontal="right"/>
    </xf>
    <xf numFmtId="164" fontId="4" fillId="6" borderId="1" xfId="1" applyFont="1" applyFill="1" applyBorder="1" applyAlignment="1" applyProtection="1">
      <alignment horizontal="right"/>
    </xf>
    <xf numFmtId="164" fontId="7" fillId="12" borderId="6" xfId="1" applyFont="1" applyFill="1" applyBorder="1" applyAlignment="1" applyProtection="1"/>
    <xf numFmtId="164" fontId="4" fillId="0" borderId="0" xfId="1" applyFont="1" applyFill="1" applyBorder="1" applyAlignment="1" applyProtection="1">
      <alignment horizontal="right"/>
    </xf>
    <xf numFmtId="164" fontId="7" fillId="7" borderId="6" xfId="1" applyFont="1" applyFill="1" applyBorder="1" applyAlignment="1" applyProtection="1"/>
    <xf numFmtId="164" fontId="7" fillId="0" borderId="6" xfId="1" applyFont="1" applyFill="1" applyBorder="1" applyAlignment="1" applyProtection="1">
      <alignment horizontal="center"/>
    </xf>
    <xf numFmtId="164" fontId="7" fillId="0" borderId="7" xfId="1" applyFont="1" applyFill="1" applyBorder="1" applyAlignment="1" applyProtection="1"/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" fillId="9" borderId="13" xfId="0" applyFont="1" applyFill="1" applyBorder="1" applyAlignment="1">
      <alignment horizontal="center" wrapText="1"/>
    </xf>
    <xf numFmtId="0" fontId="2" fillId="9" borderId="16" xfId="0" applyFont="1" applyFill="1" applyBorder="1" applyAlignment="1">
      <alignment horizontal="center" wrapText="1"/>
    </xf>
    <xf numFmtId="0" fontId="2" fillId="9" borderId="18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26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 wrapText="1"/>
    </xf>
    <xf numFmtId="0" fontId="2" fillId="9" borderId="26" xfId="0" applyFont="1" applyFill="1" applyBorder="1" applyAlignment="1">
      <alignment horizontal="center" wrapText="1"/>
    </xf>
    <xf numFmtId="0" fontId="2" fillId="9" borderId="9" xfId="0" applyFont="1" applyFill="1" applyBorder="1" applyAlignment="1">
      <alignment horizontal="center" wrapText="1"/>
    </xf>
    <xf numFmtId="0" fontId="1" fillId="0" borderId="0" xfId="0" applyFont="1" applyProtection="1"/>
    <xf numFmtId="0" fontId="8" fillId="0" borderId="0" xfId="0" applyFont="1" applyAlignment="1" applyProtection="1">
      <alignment horizontal="right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right"/>
    </xf>
    <xf numFmtId="2" fontId="1" fillId="0" borderId="1" xfId="0" applyNumberFormat="1" applyFont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2" fillId="9" borderId="8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center"/>
    </xf>
    <xf numFmtId="166" fontId="1" fillId="0" borderId="0" xfId="0" applyNumberFormat="1" applyFont="1" applyProtection="1"/>
    <xf numFmtId="2" fontId="1" fillId="0" borderId="5" xfId="0" applyNumberFormat="1" applyFont="1" applyBorder="1" applyAlignment="1" applyProtection="1">
      <alignment horizontal="right"/>
    </xf>
    <xf numFmtId="0" fontId="3" fillId="8" borderId="3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2" fontId="4" fillId="0" borderId="1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/>
    </xf>
    <xf numFmtId="164" fontId="1" fillId="0" borderId="0" xfId="0" applyNumberFormat="1" applyFont="1" applyProtection="1"/>
    <xf numFmtId="0" fontId="1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0" fontId="9" fillId="0" borderId="2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2" fillId="9" borderId="13" xfId="0" applyFont="1" applyFill="1" applyBorder="1" applyAlignment="1" applyProtection="1">
      <alignment horizontal="center" wrapText="1"/>
    </xf>
    <xf numFmtId="0" fontId="2" fillId="9" borderId="13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wrapText="1"/>
    </xf>
    <xf numFmtId="0" fontId="2" fillId="5" borderId="26" xfId="0" applyFont="1" applyFill="1" applyBorder="1" applyAlignment="1" applyProtection="1">
      <alignment horizont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5" borderId="26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9" borderId="9" xfId="0" applyFont="1" applyFill="1" applyBorder="1" applyAlignment="1" applyProtection="1">
      <alignment horizontal="center" vertical="center" wrapText="1"/>
    </xf>
    <xf numFmtId="0" fontId="2" fillId="9" borderId="18" xfId="0" applyFont="1" applyFill="1" applyBorder="1" applyAlignment="1" applyProtection="1">
      <alignment horizontal="center" wrapText="1"/>
    </xf>
    <xf numFmtId="0" fontId="2" fillId="9" borderId="18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/>
    </xf>
    <xf numFmtId="164" fontId="6" fillId="0" borderId="0" xfId="1" applyProtection="1"/>
    <xf numFmtId="0" fontId="4" fillId="6" borderId="1" xfId="0" applyFont="1" applyFill="1" applyBorder="1" applyAlignment="1" applyProtection="1">
      <alignment horizontal="right"/>
    </xf>
    <xf numFmtId="0" fontId="4" fillId="7" borderId="1" xfId="0" applyFont="1" applyFill="1" applyBorder="1" applyAlignment="1" applyProtection="1">
      <alignment horizontal="right" indent="1"/>
    </xf>
    <xf numFmtId="0" fontId="1" fillId="6" borderId="4" xfId="0" applyFont="1" applyFill="1" applyBorder="1" applyAlignment="1" applyProtection="1">
      <alignment horizontal="right"/>
    </xf>
    <xf numFmtId="2" fontId="1" fillId="6" borderId="5" xfId="0" applyNumberFormat="1" applyFont="1" applyFill="1" applyBorder="1" applyAlignment="1" applyProtection="1">
      <alignment horizontal="right"/>
    </xf>
    <xf numFmtId="2" fontId="4" fillId="7" borderId="1" xfId="0" applyNumberFormat="1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right" indent="1"/>
    </xf>
    <xf numFmtId="2" fontId="4" fillId="7" borderId="0" xfId="0" applyNumberFormat="1" applyFont="1" applyFill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164" fontId="4" fillId="4" borderId="0" xfId="1" applyFont="1" applyFill="1" applyBorder="1" applyAlignment="1" applyProtection="1">
      <protection locked="0"/>
    </xf>
    <xf numFmtId="165" fontId="4" fillId="2" borderId="0" xfId="1" applyNumberFormat="1" applyFont="1" applyFill="1" applyBorder="1" applyAlignment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57"/>
  <sheetViews>
    <sheetView showGridLines="0" tabSelected="1" zoomScale="115" zoomScaleNormal="115" workbookViewId="0">
      <selection activeCell="B2" sqref="B2"/>
    </sheetView>
  </sheetViews>
  <sheetFormatPr defaultColWidth="0" defaultRowHeight="12.75" zeroHeight="1" x14ac:dyDescent="0.2"/>
  <cols>
    <col min="1" max="1" width="2.85546875" style="79" customWidth="1"/>
    <col min="2" max="2" width="41.85546875" style="79" customWidth="1"/>
    <col min="3" max="3" width="20.42578125" style="79" customWidth="1"/>
    <col min="4" max="4" width="12.140625" style="1" customWidth="1"/>
    <col min="5" max="5" width="11.42578125" style="1" customWidth="1"/>
    <col min="6" max="6" width="11" style="1" bestFit="1" customWidth="1"/>
    <col min="7" max="7" width="2.5703125" style="79" hidden="1" customWidth="1"/>
    <col min="8" max="8" width="3" style="79" customWidth="1"/>
    <col min="9" max="9" width="9.28515625" style="79" hidden="1" customWidth="1"/>
    <col min="10" max="10" width="5.42578125" style="79" hidden="1" customWidth="1"/>
    <col min="11" max="12" width="12.42578125" style="79" hidden="1" customWidth="1"/>
    <col min="13" max="13" width="7.7109375" style="79" hidden="1" customWidth="1"/>
    <col min="14" max="14" width="8.7109375" style="79" hidden="1" customWidth="1"/>
    <col min="15" max="15" width="10.28515625" style="79" hidden="1" customWidth="1"/>
    <col min="16" max="16" width="9.140625" style="79" hidden="1" customWidth="1"/>
    <col min="17" max="17" width="10.42578125" style="79" hidden="1" customWidth="1"/>
    <col min="18" max="18" width="11.42578125" style="79" hidden="1" customWidth="1"/>
    <col min="19" max="19" width="10.85546875" style="79" hidden="1" customWidth="1"/>
    <col min="20" max="249" width="9.140625" style="79" hidden="1" customWidth="1"/>
    <col min="250" max="250" width="0.7109375" style="79" hidden="1" customWidth="1"/>
    <col min="251" max="251" width="0" style="79" hidden="1" customWidth="1"/>
    <col min="252" max="16384" width="2.85546875" style="79" hidden="1"/>
  </cols>
  <sheetData>
    <row r="1" spans="2:251" x14ac:dyDescent="0.2"/>
    <row r="2" spans="2:251" x14ac:dyDescent="0.2">
      <c r="C2" s="80" t="s">
        <v>0</v>
      </c>
      <c r="D2" s="149">
        <v>1000</v>
      </c>
      <c r="F2" s="10">
        <v>24999</v>
      </c>
      <c r="G2" s="10">
        <f>+F2</f>
        <v>24999</v>
      </c>
      <c r="IQ2" s="79" t="s">
        <v>1</v>
      </c>
    </row>
    <row r="3" spans="2:251" ht="13.5" thickBot="1" x14ac:dyDescent="0.25">
      <c r="C3" s="80"/>
      <c r="D3" s="150"/>
      <c r="E3" s="79"/>
      <c r="IQ3" s="79" t="s">
        <v>51</v>
      </c>
    </row>
    <row r="4" spans="2:251" ht="13.5" thickBot="1" x14ac:dyDescent="0.25">
      <c r="C4" s="80" t="s">
        <v>31</v>
      </c>
      <c r="D4" s="11" t="s">
        <v>1</v>
      </c>
      <c r="M4" s="81" t="s">
        <v>26</v>
      </c>
      <c r="N4" s="81" t="s">
        <v>27</v>
      </c>
    </row>
    <row r="5" spans="2:251" ht="13.5" customHeight="1" thickBot="1" x14ac:dyDescent="0.25">
      <c r="M5" s="82" t="s">
        <v>17</v>
      </c>
      <c r="N5" s="82" t="s">
        <v>16</v>
      </c>
      <c r="O5" s="83" t="s">
        <v>36</v>
      </c>
      <c r="P5" s="83" t="s">
        <v>37</v>
      </c>
    </row>
    <row r="6" spans="2:251" ht="13.5" customHeight="1" thickBot="1" x14ac:dyDescent="0.25">
      <c r="B6" s="84" t="s">
        <v>2</v>
      </c>
      <c r="C6" s="84"/>
      <c r="D6" s="2">
        <f>IF(D2&lt;K8,M7,IF(D2&lt;K9,M8,IF(D2&lt;K10,M9,IF(D2&lt;K11,M10,IF(D2&lt;K12,M11,IF(D2&lt;K13,M12,IF(D2&lt;K14,M13,M14)))))))</f>
        <v>40</v>
      </c>
      <c r="E6" s="2">
        <f>ROUND(+D6*22%,2)</f>
        <v>8.8000000000000007</v>
      </c>
      <c r="F6" s="2">
        <f>+D6+E6</f>
        <v>48.8</v>
      </c>
      <c r="G6" s="85"/>
      <c r="J6" s="86" t="s">
        <v>3</v>
      </c>
      <c r="K6" s="87" t="s">
        <v>4</v>
      </c>
      <c r="L6" s="88"/>
      <c r="M6" s="89"/>
      <c r="N6" s="89"/>
      <c r="O6" s="90"/>
      <c r="P6" s="90"/>
    </row>
    <row r="7" spans="2:251" ht="13.5" thickBot="1" x14ac:dyDescent="0.25">
      <c r="B7" s="84" t="s">
        <v>21</v>
      </c>
      <c r="C7" s="84"/>
      <c r="D7" s="5">
        <f>+IF(D4="SI",-D6/5,0)</f>
        <v>-8</v>
      </c>
      <c r="E7" s="5">
        <f>ROUND(+D7*22%,2)</f>
        <v>-1.76</v>
      </c>
      <c r="F7" s="5">
        <f>+D7+E7</f>
        <v>-9.76</v>
      </c>
      <c r="G7" s="91"/>
      <c r="J7" s="92">
        <v>1</v>
      </c>
      <c r="K7" s="12">
        <v>0</v>
      </c>
      <c r="L7" s="13">
        <v>1000</v>
      </c>
      <c r="M7" s="14">
        <v>40</v>
      </c>
      <c r="N7" s="14">
        <v>60</v>
      </c>
      <c r="O7" s="26">
        <v>160</v>
      </c>
      <c r="P7" s="26">
        <f>+O7/5*4</f>
        <v>128</v>
      </c>
      <c r="Q7" s="93">
        <f>+P7*22%</f>
        <v>28.16</v>
      </c>
      <c r="R7" s="93">
        <f>+P7+Q7</f>
        <v>156.16</v>
      </c>
    </row>
    <row r="8" spans="2:251" ht="13.5" thickBot="1" x14ac:dyDescent="0.25">
      <c r="B8" s="84" t="s">
        <v>28</v>
      </c>
      <c r="C8" s="84"/>
      <c r="D8" s="6">
        <f>SUM(D6:D7)</f>
        <v>32</v>
      </c>
      <c r="E8" s="2">
        <f>ROUND(+D8*22%,2)</f>
        <v>7.04</v>
      </c>
      <c r="F8" s="6">
        <f>SUM(F6:F7)</f>
        <v>39.04</v>
      </c>
      <c r="G8" s="94"/>
      <c r="J8" s="92">
        <v>2</v>
      </c>
      <c r="K8" s="12">
        <f>+L7+1</f>
        <v>1001</v>
      </c>
      <c r="L8" s="13">
        <v>5000</v>
      </c>
      <c r="M8" s="14">
        <v>75</v>
      </c>
      <c r="N8" s="14">
        <v>120</v>
      </c>
      <c r="O8" s="26">
        <v>290</v>
      </c>
      <c r="P8" s="26">
        <f t="shared" ref="P8:P17" si="0">+O8/5*4</f>
        <v>232</v>
      </c>
      <c r="Q8" s="93">
        <f t="shared" ref="Q8:Q17" si="1">+P8*22%</f>
        <v>51.04</v>
      </c>
      <c r="R8" s="93">
        <f t="shared" ref="R8:R17" si="2">+P8+Q8</f>
        <v>283.04000000000002</v>
      </c>
    </row>
    <row r="9" spans="2:251" ht="13.5" thickBot="1" x14ac:dyDescent="0.25">
      <c r="G9" s="85"/>
      <c r="J9" s="95">
        <v>3</v>
      </c>
      <c r="K9" s="26">
        <f>+L8+1</f>
        <v>5001</v>
      </c>
      <c r="L9" s="27">
        <v>10000</v>
      </c>
      <c r="M9" s="29">
        <v>75</v>
      </c>
      <c r="N9" s="29">
        <v>120</v>
      </c>
      <c r="O9" s="24">
        <v>365</v>
      </c>
      <c r="P9" s="26">
        <f t="shared" si="0"/>
        <v>292</v>
      </c>
      <c r="Q9" s="93">
        <f t="shared" si="1"/>
        <v>64.239999999999995</v>
      </c>
      <c r="R9" s="93">
        <f t="shared" si="2"/>
        <v>356.24</v>
      </c>
    </row>
    <row r="10" spans="2:251" ht="13.5" thickBot="1" x14ac:dyDescent="0.25">
      <c r="B10" s="84" t="s">
        <v>24</v>
      </c>
      <c r="C10" s="84"/>
      <c r="D10" s="2">
        <f>IF(D2&lt;K8,N7,IF(D2&lt;K9,N8,IF(D2&lt;K10,N9,IF(D2&lt;K11,N10,IF(D2&lt;K12,N11,IF(D2&lt;K13,N12,IF(D2&lt;K14,N13,IF(D2&lt;K15,N14,N15))))))))</f>
        <v>60</v>
      </c>
      <c r="E10" s="2">
        <f>ROUND(+D10*22%,2)</f>
        <v>13.2</v>
      </c>
      <c r="F10" s="2">
        <f>+D10+E10</f>
        <v>73.2</v>
      </c>
      <c r="G10" s="85"/>
      <c r="J10" s="92">
        <v>4</v>
      </c>
      <c r="K10" s="12">
        <f t="shared" ref="K10:K15" si="3">+L9+1</f>
        <v>10001</v>
      </c>
      <c r="L10" s="13">
        <v>25000</v>
      </c>
      <c r="M10" s="14">
        <v>75</v>
      </c>
      <c r="N10" s="14">
        <v>120</v>
      </c>
      <c r="O10" s="24">
        <v>580</v>
      </c>
      <c r="P10" s="26">
        <f t="shared" si="0"/>
        <v>464</v>
      </c>
      <c r="Q10" s="93">
        <f t="shared" si="1"/>
        <v>102.08</v>
      </c>
      <c r="R10" s="93">
        <f t="shared" si="2"/>
        <v>566.08000000000004</v>
      </c>
    </row>
    <row r="11" spans="2:251" ht="12.75" customHeight="1" thickBot="1" x14ac:dyDescent="0.25">
      <c r="B11" s="84" t="s">
        <v>21</v>
      </c>
      <c r="C11" s="84"/>
      <c r="D11" s="5">
        <f>+IF(D4="SI",-D10/5,0)</f>
        <v>-12</v>
      </c>
      <c r="E11" s="5">
        <f>ROUND(+D11*22%,2)</f>
        <v>-2.64</v>
      </c>
      <c r="F11" s="5">
        <f>+D11+E11</f>
        <v>-14.64</v>
      </c>
      <c r="G11" s="91"/>
      <c r="J11" s="92">
        <v>5</v>
      </c>
      <c r="K11" s="12">
        <f t="shared" si="3"/>
        <v>25001</v>
      </c>
      <c r="L11" s="13">
        <v>50000</v>
      </c>
      <c r="M11" s="14">
        <v>75</v>
      </c>
      <c r="N11" s="14">
        <v>120</v>
      </c>
      <c r="O11" s="24">
        <v>875</v>
      </c>
      <c r="P11" s="26">
        <f t="shared" si="0"/>
        <v>700</v>
      </c>
      <c r="Q11" s="93">
        <f t="shared" si="1"/>
        <v>154</v>
      </c>
      <c r="R11" s="93">
        <f t="shared" si="2"/>
        <v>854</v>
      </c>
    </row>
    <row r="12" spans="2:251" ht="12.75" customHeight="1" thickBot="1" x14ac:dyDescent="0.25">
      <c r="B12" s="84" t="s">
        <v>18</v>
      </c>
      <c r="C12" s="84"/>
      <c r="D12" s="6">
        <f>SUM(D10:D11)</f>
        <v>48</v>
      </c>
      <c r="E12" s="2">
        <f>ROUND(+D12*22%,2)</f>
        <v>10.56</v>
      </c>
      <c r="F12" s="6">
        <f>SUM(F10:F11)</f>
        <v>58.56</v>
      </c>
      <c r="G12" s="94"/>
      <c r="J12" s="95">
        <v>6</v>
      </c>
      <c r="K12" s="26">
        <f t="shared" si="3"/>
        <v>50001</v>
      </c>
      <c r="L12" s="27">
        <v>150000</v>
      </c>
      <c r="M12" s="29">
        <v>110</v>
      </c>
      <c r="N12" s="29">
        <v>170</v>
      </c>
      <c r="O12" s="24">
        <v>1350</v>
      </c>
      <c r="P12" s="26">
        <f t="shared" si="0"/>
        <v>1080</v>
      </c>
      <c r="Q12" s="93">
        <f t="shared" si="1"/>
        <v>237.6</v>
      </c>
      <c r="R12" s="93">
        <f t="shared" si="2"/>
        <v>1317.6</v>
      </c>
    </row>
    <row r="13" spans="2:251" ht="13.5" thickBot="1" x14ac:dyDescent="0.25">
      <c r="G13" s="85"/>
      <c r="J13" s="92">
        <v>7</v>
      </c>
      <c r="K13" s="12">
        <f>+L12+1</f>
        <v>150001</v>
      </c>
      <c r="L13" s="13">
        <v>250000</v>
      </c>
      <c r="M13" s="16">
        <v>110</v>
      </c>
      <c r="N13" s="16">
        <v>170</v>
      </c>
      <c r="O13" s="24">
        <v>1875</v>
      </c>
      <c r="P13" s="26">
        <f t="shared" si="0"/>
        <v>1500</v>
      </c>
      <c r="Q13" s="93">
        <f t="shared" si="1"/>
        <v>330</v>
      </c>
      <c r="R13" s="93">
        <f t="shared" si="2"/>
        <v>1830</v>
      </c>
    </row>
    <row r="14" spans="2:251" ht="13.5" thickBot="1" x14ac:dyDescent="0.25">
      <c r="B14" s="84" t="s">
        <v>19</v>
      </c>
      <c r="C14" s="84"/>
      <c r="D14" s="2">
        <f>IF(D2&lt;K8,O7,IF(D2&lt;K9,O8,IF(D2&lt;K10,O9,IF(D2&lt;K11,O10,IF(D2&lt;K12,O11,IF(D2&lt;K13,O12,IF(D2&lt;K14,O13,IF(D2&lt;K15,O14,O15))))))))-D10</f>
        <v>100</v>
      </c>
      <c r="E14" s="2">
        <f>ROUND(+D14*22%,2)</f>
        <v>22</v>
      </c>
      <c r="F14" s="2">
        <f>+D14+E14</f>
        <v>122</v>
      </c>
      <c r="G14" s="85"/>
      <c r="J14" s="95">
        <v>8</v>
      </c>
      <c r="K14" s="26">
        <f>+L13+1</f>
        <v>250001</v>
      </c>
      <c r="L14" s="27">
        <v>500000</v>
      </c>
      <c r="M14" s="28">
        <v>110</v>
      </c>
      <c r="N14" s="28">
        <v>170</v>
      </c>
      <c r="O14" s="24">
        <v>2875</v>
      </c>
      <c r="P14" s="26">
        <f t="shared" si="0"/>
        <v>2300</v>
      </c>
      <c r="Q14" s="93">
        <f t="shared" si="1"/>
        <v>506</v>
      </c>
      <c r="R14" s="93">
        <f t="shared" si="2"/>
        <v>2806</v>
      </c>
    </row>
    <row r="15" spans="2:251" ht="13.5" thickBot="1" x14ac:dyDescent="0.25">
      <c r="B15" s="84" t="s">
        <v>21</v>
      </c>
      <c r="C15" s="84"/>
      <c r="D15" s="5">
        <f>+IF(D4="SI",-D14/5,0)</f>
        <v>-20</v>
      </c>
      <c r="E15" s="5">
        <f>ROUND(+D15*22%,2)</f>
        <v>-4.4000000000000004</v>
      </c>
      <c r="F15" s="5">
        <f>+D15+E15</f>
        <v>-24.4</v>
      </c>
      <c r="G15" s="91"/>
      <c r="J15" s="92">
        <v>9</v>
      </c>
      <c r="K15" s="12">
        <f t="shared" si="3"/>
        <v>500001</v>
      </c>
      <c r="L15" s="13">
        <v>1500000</v>
      </c>
      <c r="M15" s="16">
        <v>110</v>
      </c>
      <c r="N15" s="16">
        <v>170</v>
      </c>
      <c r="O15" s="24">
        <v>4250</v>
      </c>
      <c r="P15" s="26">
        <f t="shared" si="0"/>
        <v>3400</v>
      </c>
      <c r="Q15" s="93">
        <f t="shared" si="1"/>
        <v>748</v>
      </c>
      <c r="R15" s="93">
        <f t="shared" si="2"/>
        <v>4148</v>
      </c>
    </row>
    <row r="16" spans="2:251" ht="13.5" thickBot="1" x14ac:dyDescent="0.25">
      <c r="B16" s="84" t="s">
        <v>18</v>
      </c>
      <c r="C16" s="84"/>
      <c r="D16" s="6">
        <f>SUM(D14:D15)</f>
        <v>80</v>
      </c>
      <c r="E16" s="2">
        <f>ROUND(+D16*22%,2)</f>
        <v>17.600000000000001</v>
      </c>
      <c r="F16" s="6">
        <f>SUM(F14:F15)</f>
        <v>97.6</v>
      </c>
      <c r="G16" s="94"/>
      <c r="J16" s="92">
        <v>10</v>
      </c>
      <c r="K16" s="12">
        <f>+L15+1</f>
        <v>1500001</v>
      </c>
      <c r="L16" s="13">
        <v>2500000</v>
      </c>
      <c r="M16" s="16">
        <v>110</v>
      </c>
      <c r="N16" s="16">
        <v>170</v>
      </c>
      <c r="O16" s="24">
        <v>5000</v>
      </c>
      <c r="P16" s="26">
        <f t="shared" si="0"/>
        <v>4000</v>
      </c>
      <c r="Q16" s="93">
        <f t="shared" si="1"/>
        <v>880</v>
      </c>
      <c r="R16" s="93">
        <f t="shared" si="2"/>
        <v>4880</v>
      </c>
      <c r="S16" s="93"/>
    </row>
    <row r="17" spans="2:238" ht="13.5" thickBot="1" x14ac:dyDescent="0.25">
      <c r="B17" s="96"/>
      <c r="C17" s="96"/>
      <c r="J17" s="92">
        <v>11</v>
      </c>
      <c r="K17" s="12">
        <f>+L16+1</f>
        <v>2500001</v>
      </c>
      <c r="L17" s="13">
        <v>5000000</v>
      </c>
      <c r="M17" s="16">
        <v>110</v>
      </c>
      <c r="N17" s="16">
        <v>170</v>
      </c>
      <c r="O17" s="24">
        <v>7500</v>
      </c>
      <c r="P17" s="26">
        <f t="shared" si="0"/>
        <v>6000</v>
      </c>
      <c r="Q17" s="93">
        <f t="shared" si="1"/>
        <v>1320</v>
      </c>
      <c r="R17" s="93">
        <f t="shared" si="2"/>
        <v>7320</v>
      </c>
      <c r="S17" s="93"/>
    </row>
    <row r="18" spans="2:238" ht="13.5" thickBot="1" x14ac:dyDescent="0.25">
      <c r="B18" s="97" t="s">
        <v>20</v>
      </c>
      <c r="C18" s="97"/>
      <c r="D18" s="7">
        <f>+D8+D12+D16</f>
        <v>160</v>
      </c>
      <c r="E18" s="7">
        <f>+E8+E12+E16</f>
        <v>35.200000000000003</v>
      </c>
      <c r="F18" s="7">
        <f>+D18+E18</f>
        <v>195.2</v>
      </c>
      <c r="G18" s="98"/>
      <c r="H18" s="93"/>
      <c r="J18" s="92">
        <v>12</v>
      </c>
      <c r="K18" s="12">
        <f>+L17+1</f>
        <v>5000001</v>
      </c>
      <c r="L18" s="13"/>
      <c r="M18" s="17">
        <v>110</v>
      </c>
      <c r="N18" s="17">
        <v>170</v>
      </c>
      <c r="O18" s="15"/>
      <c r="P18" s="15"/>
    </row>
    <row r="19" spans="2:238" ht="15" customHeight="1" thickBot="1" x14ac:dyDescent="0.25">
      <c r="B19" s="99"/>
      <c r="C19" s="99"/>
      <c r="D19" s="8"/>
    </row>
    <row r="20" spans="2:238" ht="13.5" thickBot="1" x14ac:dyDescent="0.25">
      <c r="B20" s="100" t="s">
        <v>6</v>
      </c>
      <c r="C20" s="100"/>
      <c r="D20" s="100"/>
      <c r="E20" s="100"/>
      <c r="F20" s="100"/>
      <c r="O20" s="101"/>
    </row>
    <row r="21" spans="2:238" ht="22.5" customHeight="1" x14ac:dyDescent="0.2">
      <c r="B21" s="99" t="s">
        <v>7</v>
      </c>
    </row>
    <row r="22" spans="2:238" x14ac:dyDescent="0.2">
      <c r="B22" s="102"/>
      <c r="C22" s="102"/>
      <c r="D22" s="9" t="s">
        <v>8</v>
      </c>
      <c r="E22" s="9" t="s">
        <v>9</v>
      </c>
      <c r="F22" s="9" t="s">
        <v>5</v>
      </c>
      <c r="G22" s="103"/>
      <c r="I22" s="101"/>
    </row>
    <row r="23" spans="2:238" x14ac:dyDescent="0.2">
      <c r="B23" s="104" t="s">
        <v>22</v>
      </c>
      <c r="C23" s="104" t="s">
        <v>10</v>
      </c>
      <c r="D23" s="2">
        <f>+D8+D12</f>
        <v>80</v>
      </c>
      <c r="E23" s="2">
        <f>ROUND(+D23*22%,2)</f>
        <v>17.600000000000001</v>
      </c>
      <c r="F23" s="2">
        <f>+D23+E23</f>
        <v>97.6</v>
      </c>
      <c r="G23" s="85"/>
      <c r="I23" s="101"/>
    </row>
    <row r="24" spans="2:238" x14ac:dyDescent="0.2">
      <c r="B24" s="104" t="s">
        <v>22</v>
      </c>
      <c r="C24" s="104" t="s">
        <v>11</v>
      </c>
      <c r="D24" s="2">
        <f>+D23</f>
        <v>80</v>
      </c>
      <c r="E24" s="2">
        <f>ROUND(+D24*22%,2)</f>
        <v>17.600000000000001</v>
      </c>
      <c r="F24" s="2">
        <f>+D24+E24</f>
        <v>97.6</v>
      </c>
      <c r="G24" s="85"/>
    </row>
    <row r="25" spans="2:238" s="105" customFormat="1" ht="16.5" customHeight="1" x14ac:dyDescent="0.2">
      <c r="B25" s="106" t="s">
        <v>30</v>
      </c>
      <c r="C25" s="106"/>
      <c r="D25" s="106"/>
      <c r="E25" s="106"/>
      <c r="F25" s="106"/>
      <c r="G25" s="107"/>
      <c r="V25" s="79"/>
      <c r="Z25" s="79"/>
      <c r="AD25" s="79"/>
      <c r="AH25" s="79"/>
      <c r="AL25" s="79"/>
      <c r="AP25" s="79"/>
      <c r="AT25" s="79"/>
      <c r="AX25" s="79"/>
      <c r="BB25" s="79"/>
      <c r="BF25" s="79"/>
      <c r="BJ25" s="79"/>
      <c r="BN25" s="79"/>
      <c r="BR25" s="79"/>
      <c r="BV25" s="79"/>
      <c r="BZ25" s="79"/>
      <c r="CD25" s="79"/>
      <c r="CH25" s="79"/>
      <c r="CL25" s="79"/>
      <c r="CP25" s="79"/>
      <c r="CT25" s="79"/>
      <c r="CX25" s="79"/>
      <c r="DB25" s="79"/>
      <c r="DF25" s="79"/>
      <c r="DJ25" s="79"/>
      <c r="DN25" s="79"/>
      <c r="DR25" s="79"/>
      <c r="DV25" s="79"/>
      <c r="DZ25" s="79"/>
      <c r="ED25" s="79"/>
      <c r="EH25" s="79"/>
      <c r="EL25" s="79"/>
      <c r="EP25" s="79"/>
      <c r="ET25" s="79"/>
      <c r="EX25" s="79"/>
      <c r="FB25" s="79"/>
      <c r="FF25" s="79"/>
      <c r="FJ25" s="79"/>
      <c r="FN25" s="79"/>
      <c r="FR25" s="79"/>
      <c r="FV25" s="79"/>
      <c r="FZ25" s="79"/>
      <c r="GD25" s="79"/>
      <c r="GH25" s="79"/>
      <c r="GL25" s="79"/>
      <c r="GP25" s="79"/>
      <c r="GT25" s="79"/>
      <c r="GX25" s="79"/>
      <c r="HB25" s="79"/>
      <c r="HF25" s="79"/>
      <c r="HJ25" s="79"/>
      <c r="HN25" s="79"/>
      <c r="HR25" s="79"/>
      <c r="HV25" s="79"/>
      <c r="HZ25" s="79"/>
      <c r="ID25" s="79"/>
    </row>
    <row r="26" spans="2:238" ht="18.75" customHeight="1" x14ac:dyDescent="0.2">
      <c r="B26" s="99" t="s">
        <v>12</v>
      </c>
      <c r="C26" s="108"/>
      <c r="D26" s="8"/>
    </row>
    <row r="27" spans="2:238" ht="15" customHeight="1" x14ac:dyDescent="0.2">
      <c r="B27" s="102"/>
      <c r="C27" s="102"/>
      <c r="D27" s="9" t="s">
        <v>8</v>
      </c>
      <c r="E27" s="9" t="s">
        <v>9</v>
      </c>
      <c r="F27" s="9" t="s">
        <v>5</v>
      </c>
      <c r="G27" s="103"/>
    </row>
    <row r="28" spans="2:238" ht="15" customHeight="1" thickBot="1" x14ac:dyDescent="0.25">
      <c r="B28" s="104" t="s">
        <v>23</v>
      </c>
      <c r="C28" s="104" t="s">
        <v>10</v>
      </c>
      <c r="D28" s="2">
        <f>+D16</f>
        <v>80</v>
      </c>
      <c r="E28" s="2">
        <f>ROUND(+D28*22%,2)</f>
        <v>17.600000000000001</v>
      </c>
      <c r="F28" s="2">
        <f>+D28+E28</f>
        <v>97.6</v>
      </c>
      <c r="G28" s="85"/>
      <c r="I28" s="101"/>
    </row>
    <row r="29" spans="2:238" ht="13.5" thickBot="1" x14ac:dyDescent="0.25">
      <c r="B29" s="104" t="s">
        <v>23</v>
      </c>
      <c r="C29" s="104" t="s">
        <v>11</v>
      </c>
      <c r="D29" s="2">
        <f>+D28</f>
        <v>80</v>
      </c>
      <c r="E29" s="2">
        <f>ROUND(+D29*22%,2)</f>
        <v>17.600000000000001</v>
      </c>
      <c r="F29" s="2">
        <f>+D29+E29</f>
        <v>97.6</v>
      </c>
      <c r="G29" s="85"/>
      <c r="I29" s="101"/>
      <c r="J29" s="109" t="s">
        <v>45</v>
      </c>
      <c r="K29" s="110"/>
      <c r="L29" s="111"/>
      <c r="M29" s="112" t="s">
        <v>44</v>
      </c>
      <c r="N29" s="113"/>
      <c r="O29" s="113"/>
      <c r="P29" s="113"/>
      <c r="Q29" s="113"/>
      <c r="R29" s="113"/>
      <c r="S29" s="113"/>
      <c r="T29" s="113"/>
      <c r="U29" s="114"/>
    </row>
    <row r="30" spans="2:238" ht="18" customHeight="1" thickBot="1" x14ac:dyDescent="0.25">
      <c r="B30" s="106" t="s">
        <v>25</v>
      </c>
      <c r="C30" s="106"/>
      <c r="D30" s="106"/>
      <c r="E30" s="106"/>
      <c r="F30" s="106"/>
      <c r="G30" s="115"/>
      <c r="I30" s="101"/>
      <c r="J30" s="116"/>
      <c r="K30" s="117"/>
      <c r="L30" s="118"/>
      <c r="M30" s="81" t="s">
        <v>26</v>
      </c>
      <c r="N30" s="81" t="s">
        <v>27</v>
      </c>
      <c r="O30" s="119" t="s">
        <v>38</v>
      </c>
      <c r="P30" s="83" t="s">
        <v>39</v>
      </c>
      <c r="Q30" s="83" t="s">
        <v>40</v>
      </c>
      <c r="R30" s="120" t="s">
        <v>47</v>
      </c>
      <c r="S30" s="120" t="s">
        <v>41</v>
      </c>
      <c r="T30" s="121" t="s">
        <v>48</v>
      </c>
      <c r="U30" s="121" t="s">
        <v>42</v>
      </c>
    </row>
    <row r="31" spans="2:238" ht="19.5" customHeight="1" thickBot="1" x14ac:dyDescent="0.25">
      <c r="B31" s="99" t="s">
        <v>50</v>
      </c>
      <c r="C31" s="96"/>
      <c r="G31" s="115"/>
      <c r="H31" s="105"/>
      <c r="J31" s="122"/>
      <c r="K31" s="123"/>
      <c r="L31" s="124"/>
      <c r="M31" s="82" t="s">
        <v>17</v>
      </c>
      <c r="N31" s="82" t="s">
        <v>16</v>
      </c>
      <c r="O31" s="125"/>
      <c r="P31" s="126"/>
      <c r="Q31" s="126"/>
      <c r="R31" s="127"/>
      <c r="S31" s="127"/>
      <c r="T31" s="128"/>
      <c r="U31" s="128"/>
    </row>
    <row r="32" spans="2:238" ht="15" customHeight="1" thickBot="1" x14ac:dyDescent="0.25">
      <c r="B32" s="129" t="s">
        <v>32</v>
      </c>
      <c r="C32" s="129"/>
      <c r="D32" s="20">
        <f>+(D14)*10%</f>
        <v>10</v>
      </c>
      <c r="E32" s="21">
        <f>ROUND(+D32*22%,2)</f>
        <v>2.2000000000000002</v>
      </c>
      <c r="F32" s="20">
        <f>+D32+E32</f>
        <v>12.2</v>
      </c>
      <c r="I32" s="105"/>
      <c r="J32" s="130" t="s">
        <v>3</v>
      </c>
      <c r="K32" s="131" t="s">
        <v>4</v>
      </c>
      <c r="L32" s="132"/>
      <c r="M32" s="133"/>
      <c r="N32" s="133"/>
      <c r="O32" s="134"/>
      <c r="P32" s="90"/>
      <c r="Q32" s="90"/>
      <c r="R32" s="135"/>
      <c r="S32" s="135"/>
      <c r="T32" s="136"/>
      <c r="U32" s="136"/>
    </row>
    <row r="33" spans="2:22" ht="15" customHeight="1" thickBot="1" x14ac:dyDescent="0.25">
      <c r="B33" s="129" t="s">
        <v>21</v>
      </c>
      <c r="C33" s="129"/>
      <c r="D33" s="22">
        <f>+IF(D4="SI",-D32/5,0)</f>
        <v>-2</v>
      </c>
      <c r="E33" s="22">
        <f>ROUND(+D33*22%,2)</f>
        <v>-0.44</v>
      </c>
      <c r="F33" s="22">
        <f>+D33+E33</f>
        <v>-2.44</v>
      </c>
      <c r="J33" s="137">
        <v>1</v>
      </c>
      <c r="K33" s="44">
        <v>0</v>
      </c>
      <c r="L33" s="45">
        <v>1000</v>
      </c>
      <c r="M33" s="16">
        <v>32</v>
      </c>
      <c r="N33" s="16">
        <v>48</v>
      </c>
      <c r="O33" s="30">
        <f>+P33*110%</f>
        <v>88</v>
      </c>
      <c r="P33" s="30">
        <v>80</v>
      </c>
      <c r="Q33" s="30">
        <f>+P33/4</f>
        <v>20</v>
      </c>
      <c r="R33" s="30">
        <f>+M33+N33</f>
        <v>80</v>
      </c>
      <c r="S33" s="41">
        <f>+M33+N33+O33</f>
        <v>168</v>
      </c>
      <c r="T33" s="30">
        <f>+P33+N33+M33</f>
        <v>160</v>
      </c>
      <c r="U33" s="41">
        <f>+M33+N33+P33+Q33</f>
        <v>180</v>
      </c>
      <c r="V33" s="138"/>
    </row>
    <row r="34" spans="2:22" ht="15" customHeight="1" thickBot="1" x14ac:dyDescent="0.25">
      <c r="B34" s="139" t="s">
        <v>34</v>
      </c>
      <c r="C34" s="139"/>
      <c r="D34" s="39">
        <f>SUM(D32:D33)</f>
        <v>8</v>
      </c>
      <c r="E34" s="40">
        <f>ROUND(+D34*22%,2)</f>
        <v>1.76</v>
      </c>
      <c r="F34" s="39">
        <f>SUM(F32:F33)</f>
        <v>9.76</v>
      </c>
      <c r="J34" s="137">
        <v>2</v>
      </c>
      <c r="K34" s="44">
        <v>1001</v>
      </c>
      <c r="L34" s="45">
        <v>5000</v>
      </c>
      <c r="M34" s="16">
        <v>60</v>
      </c>
      <c r="N34" s="16">
        <v>96</v>
      </c>
      <c r="O34" s="30">
        <f t="shared" ref="O34:O43" si="4">+P34*110%</f>
        <v>149.60000000000002</v>
      </c>
      <c r="P34" s="30">
        <v>136</v>
      </c>
      <c r="Q34" s="30">
        <f t="shared" ref="Q34:Q43" si="5">+P34/4</f>
        <v>34</v>
      </c>
      <c r="R34" s="30">
        <f t="shared" ref="R34:R43" si="6">+M34+N34</f>
        <v>156</v>
      </c>
      <c r="S34" s="41">
        <f t="shared" ref="S34:S43" si="7">+M34+N34+O34</f>
        <v>305.60000000000002</v>
      </c>
      <c r="T34" s="30">
        <f t="shared" ref="T34:T43" si="8">+P34+N34+M34</f>
        <v>292</v>
      </c>
      <c r="U34" s="41">
        <f t="shared" ref="U34:U43" si="9">+M34+N34+P34+Q34</f>
        <v>326</v>
      </c>
      <c r="V34" s="138"/>
    </row>
    <row r="35" spans="2:22" ht="15" customHeight="1" thickBot="1" x14ac:dyDescent="0.25">
      <c r="B35" s="96"/>
      <c r="C35" s="96"/>
      <c r="J35" s="137">
        <v>3</v>
      </c>
      <c r="K35" s="44">
        <v>5001</v>
      </c>
      <c r="L35" s="45">
        <v>10000</v>
      </c>
      <c r="M35" s="16">
        <v>60</v>
      </c>
      <c r="N35" s="16">
        <v>96</v>
      </c>
      <c r="O35" s="30">
        <f t="shared" si="4"/>
        <v>215.60000000000002</v>
      </c>
      <c r="P35" s="30">
        <v>196</v>
      </c>
      <c r="Q35" s="30">
        <f t="shared" si="5"/>
        <v>49</v>
      </c>
      <c r="R35" s="30">
        <f t="shared" si="6"/>
        <v>156</v>
      </c>
      <c r="S35" s="41">
        <f t="shared" si="7"/>
        <v>371.6</v>
      </c>
      <c r="T35" s="30">
        <f t="shared" si="8"/>
        <v>352</v>
      </c>
      <c r="U35" s="41">
        <f t="shared" si="9"/>
        <v>401</v>
      </c>
      <c r="V35" s="138"/>
    </row>
    <row r="36" spans="2:22" ht="15" customHeight="1" thickBot="1" x14ac:dyDescent="0.25">
      <c r="B36" s="140" t="s">
        <v>33</v>
      </c>
      <c r="C36" s="140"/>
      <c r="D36" s="23">
        <f>+D34+D16+D12+D8</f>
        <v>168</v>
      </c>
      <c r="E36" s="23">
        <f>+E34+E16+E12+E8</f>
        <v>36.96</v>
      </c>
      <c r="F36" s="23">
        <f>+F34+F16+F12+F8</f>
        <v>204.96</v>
      </c>
      <c r="J36" s="137">
        <v>4</v>
      </c>
      <c r="K36" s="44">
        <v>10001</v>
      </c>
      <c r="L36" s="45">
        <v>25000</v>
      </c>
      <c r="M36" s="16">
        <v>60</v>
      </c>
      <c r="N36" s="16">
        <v>96</v>
      </c>
      <c r="O36" s="30">
        <f t="shared" si="4"/>
        <v>404.8</v>
      </c>
      <c r="P36" s="30">
        <v>368</v>
      </c>
      <c r="Q36" s="30">
        <f t="shared" si="5"/>
        <v>92</v>
      </c>
      <c r="R36" s="30">
        <f t="shared" si="6"/>
        <v>156</v>
      </c>
      <c r="S36" s="41">
        <f t="shared" si="7"/>
        <v>560.79999999999995</v>
      </c>
      <c r="T36" s="30">
        <f t="shared" si="8"/>
        <v>524</v>
      </c>
      <c r="U36" s="41">
        <f t="shared" si="9"/>
        <v>616</v>
      </c>
      <c r="V36" s="138"/>
    </row>
    <row r="37" spans="2:22" ht="15" customHeight="1" thickBot="1" x14ac:dyDescent="0.25">
      <c r="B37" s="96"/>
      <c r="C37" s="96"/>
      <c r="J37" s="137">
        <v>5</v>
      </c>
      <c r="K37" s="44">
        <v>25001</v>
      </c>
      <c r="L37" s="45">
        <v>50000</v>
      </c>
      <c r="M37" s="16">
        <v>60</v>
      </c>
      <c r="N37" s="16">
        <v>96</v>
      </c>
      <c r="O37" s="30">
        <f t="shared" si="4"/>
        <v>664.40000000000009</v>
      </c>
      <c r="P37" s="30">
        <v>604</v>
      </c>
      <c r="Q37" s="30">
        <f t="shared" si="5"/>
        <v>151</v>
      </c>
      <c r="R37" s="30">
        <f t="shared" si="6"/>
        <v>156</v>
      </c>
      <c r="S37" s="41">
        <f t="shared" si="7"/>
        <v>820.40000000000009</v>
      </c>
      <c r="T37" s="30">
        <f t="shared" si="8"/>
        <v>760</v>
      </c>
      <c r="U37" s="41">
        <f t="shared" si="9"/>
        <v>911</v>
      </c>
      <c r="V37" s="138"/>
    </row>
    <row r="38" spans="2:22" ht="15" customHeight="1" thickBot="1" x14ac:dyDescent="0.25">
      <c r="B38" s="129" t="s">
        <v>29</v>
      </c>
      <c r="C38" s="129"/>
      <c r="D38" s="20">
        <f>+(D14)*25%</f>
        <v>25</v>
      </c>
      <c r="E38" s="21">
        <f>ROUND(+D38*22%,2)</f>
        <v>5.5</v>
      </c>
      <c r="F38" s="20">
        <f>+D38+E38</f>
        <v>30.5</v>
      </c>
      <c r="J38" s="137">
        <v>6</v>
      </c>
      <c r="K38" s="44">
        <v>50001</v>
      </c>
      <c r="L38" s="45">
        <v>150000</v>
      </c>
      <c r="M38" s="16">
        <v>88</v>
      </c>
      <c r="N38" s="16">
        <v>136</v>
      </c>
      <c r="O38" s="30">
        <f t="shared" si="4"/>
        <v>1038.4000000000001</v>
      </c>
      <c r="P38" s="30">
        <v>944</v>
      </c>
      <c r="Q38" s="30">
        <f t="shared" si="5"/>
        <v>236</v>
      </c>
      <c r="R38" s="30">
        <f t="shared" si="6"/>
        <v>224</v>
      </c>
      <c r="S38" s="41">
        <f t="shared" si="7"/>
        <v>1262.4000000000001</v>
      </c>
      <c r="T38" s="30">
        <f t="shared" si="8"/>
        <v>1168</v>
      </c>
      <c r="U38" s="41">
        <f t="shared" si="9"/>
        <v>1404</v>
      </c>
      <c r="V38" s="138"/>
    </row>
    <row r="39" spans="2:22" ht="15" customHeight="1" thickBot="1" x14ac:dyDescent="0.25">
      <c r="B39" s="129" t="s">
        <v>21</v>
      </c>
      <c r="C39" s="129"/>
      <c r="D39" s="22">
        <f>+IF(D4="SI",-D38/5,0)</f>
        <v>-5</v>
      </c>
      <c r="E39" s="22">
        <f>ROUND(+D39*22%,2)</f>
        <v>-1.1000000000000001</v>
      </c>
      <c r="F39" s="22">
        <f>+D39+E39</f>
        <v>-6.1</v>
      </c>
      <c r="G39" s="20"/>
      <c r="J39" s="137">
        <v>7</v>
      </c>
      <c r="K39" s="44">
        <v>150001</v>
      </c>
      <c r="L39" s="45">
        <v>250000</v>
      </c>
      <c r="M39" s="16">
        <v>88</v>
      </c>
      <c r="N39" s="16">
        <v>136</v>
      </c>
      <c r="O39" s="30">
        <f t="shared" si="4"/>
        <v>1500.4</v>
      </c>
      <c r="P39" s="30">
        <v>1364</v>
      </c>
      <c r="Q39" s="30">
        <f t="shared" si="5"/>
        <v>341</v>
      </c>
      <c r="R39" s="30">
        <f t="shared" si="6"/>
        <v>224</v>
      </c>
      <c r="S39" s="41">
        <f t="shared" si="7"/>
        <v>1724.4</v>
      </c>
      <c r="T39" s="30">
        <f t="shared" si="8"/>
        <v>1588</v>
      </c>
      <c r="U39" s="41">
        <f t="shared" si="9"/>
        <v>1929</v>
      </c>
      <c r="V39" s="138"/>
    </row>
    <row r="40" spans="2:22" ht="15" customHeight="1" thickBot="1" x14ac:dyDescent="0.25">
      <c r="B40" s="139" t="s">
        <v>35</v>
      </c>
      <c r="C40" s="139"/>
      <c r="D40" s="39">
        <f>SUM(D38:D39)</f>
        <v>20</v>
      </c>
      <c r="E40" s="40">
        <f>ROUND(+D40*22%,2)</f>
        <v>4.4000000000000004</v>
      </c>
      <c r="F40" s="39">
        <f>SUM(F38:F39)</f>
        <v>24.4</v>
      </c>
      <c r="G40" s="141"/>
      <c r="J40" s="137">
        <v>8</v>
      </c>
      <c r="K40" s="44">
        <v>250001</v>
      </c>
      <c r="L40" s="45">
        <v>500000</v>
      </c>
      <c r="M40" s="16">
        <v>88</v>
      </c>
      <c r="N40" s="16">
        <v>136</v>
      </c>
      <c r="O40" s="30">
        <f t="shared" si="4"/>
        <v>2380.4</v>
      </c>
      <c r="P40" s="30">
        <v>2164</v>
      </c>
      <c r="Q40" s="30">
        <f t="shared" si="5"/>
        <v>541</v>
      </c>
      <c r="R40" s="30">
        <f t="shared" si="6"/>
        <v>224</v>
      </c>
      <c r="S40" s="41">
        <f t="shared" si="7"/>
        <v>2604.4</v>
      </c>
      <c r="T40" s="30">
        <f t="shared" si="8"/>
        <v>2388</v>
      </c>
      <c r="U40" s="41">
        <f t="shared" si="9"/>
        <v>2929</v>
      </c>
      <c r="V40" s="138"/>
    </row>
    <row r="41" spans="2:22" ht="15" customHeight="1" thickBot="1" x14ac:dyDescent="0.25">
      <c r="B41" s="96"/>
      <c r="C41" s="96"/>
      <c r="G41" s="142"/>
      <c r="J41" s="137">
        <v>9</v>
      </c>
      <c r="K41" s="44">
        <v>500001</v>
      </c>
      <c r="L41" s="45">
        <v>1500000</v>
      </c>
      <c r="M41" s="16">
        <v>88</v>
      </c>
      <c r="N41" s="16">
        <v>136</v>
      </c>
      <c r="O41" s="30">
        <f t="shared" si="4"/>
        <v>3590.4</v>
      </c>
      <c r="P41" s="30">
        <v>3264</v>
      </c>
      <c r="Q41" s="30">
        <f t="shared" si="5"/>
        <v>816</v>
      </c>
      <c r="R41" s="30">
        <f t="shared" si="6"/>
        <v>224</v>
      </c>
      <c r="S41" s="41">
        <f t="shared" si="7"/>
        <v>3814.4</v>
      </c>
      <c r="T41" s="30">
        <f t="shared" si="8"/>
        <v>3488</v>
      </c>
      <c r="U41" s="41">
        <f t="shared" si="9"/>
        <v>4304</v>
      </c>
      <c r="V41" s="138"/>
    </row>
    <row r="42" spans="2:22" ht="15" customHeight="1" thickBot="1" x14ac:dyDescent="0.25">
      <c r="B42" s="140" t="s">
        <v>49</v>
      </c>
      <c r="C42" s="140"/>
      <c r="D42" s="23">
        <f>+D8+D12+D16+D40</f>
        <v>180</v>
      </c>
      <c r="E42" s="23">
        <f>+E8+E12+E16+E40</f>
        <v>39.6</v>
      </c>
      <c r="F42" s="23">
        <f>+F8+F12+F16+F40</f>
        <v>219.6</v>
      </c>
      <c r="J42" s="137">
        <v>10</v>
      </c>
      <c r="K42" s="44">
        <v>1500001</v>
      </c>
      <c r="L42" s="45">
        <v>2500000</v>
      </c>
      <c r="M42" s="16">
        <v>88</v>
      </c>
      <c r="N42" s="16">
        <v>136</v>
      </c>
      <c r="O42" s="30">
        <f t="shared" si="4"/>
        <v>4250.4000000000005</v>
      </c>
      <c r="P42" s="30">
        <v>3864</v>
      </c>
      <c r="Q42" s="30">
        <f t="shared" si="5"/>
        <v>966</v>
      </c>
      <c r="R42" s="30">
        <f t="shared" si="6"/>
        <v>224</v>
      </c>
      <c r="S42" s="41">
        <f t="shared" si="7"/>
        <v>4474.4000000000005</v>
      </c>
      <c r="T42" s="30">
        <f t="shared" si="8"/>
        <v>4088</v>
      </c>
      <c r="U42" s="41">
        <f t="shared" si="9"/>
        <v>5054</v>
      </c>
      <c r="V42" s="138"/>
    </row>
    <row r="43" spans="2:22" ht="15" hidden="1" customHeight="1" thickBot="1" x14ac:dyDescent="0.25">
      <c r="B43" s="106"/>
      <c r="C43" s="106"/>
      <c r="D43" s="106"/>
      <c r="E43" s="106"/>
      <c r="F43" s="106"/>
      <c r="G43" s="143"/>
      <c r="J43" s="92">
        <v>11</v>
      </c>
      <c r="K43" s="12">
        <v>2500001</v>
      </c>
      <c r="L43" s="13">
        <v>5000000</v>
      </c>
      <c r="M43" s="14">
        <v>88</v>
      </c>
      <c r="N43" s="14">
        <v>136</v>
      </c>
      <c r="O43" s="30">
        <f t="shared" si="4"/>
        <v>6450.4000000000005</v>
      </c>
      <c r="P43" s="30">
        <v>5864</v>
      </c>
      <c r="Q43" s="30">
        <f t="shared" si="5"/>
        <v>1466</v>
      </c>
      <c r="R43" s="30">
        <f t="shared" si="6"/>
        <v>224</v>
      </c>
      <c r="S43" s="41">
        <f t="shared" si="7"/>
        <v>6674.4000000000005</v>
      </c>
      <c r="T43" s="30">
        <f t="shared" si="8"/>
        <v>6088</v>
      </c>
      <c r="U43" s="41">
        <f t="shared" si="9"/>
        <v>7554</v>
      </c>
      <c r="V43" s="138"/>
    </row>
    <row r="44" spans="2:22" ht="18.75" hidden="1" customHeight="1" x14ac:dyDescent="0.2">
      <c r="B44" s="144"/>
      <c r="C44" s="144"/>
      <c r="D44" s="42"/>
      <c r="E44" s="42"/>
      <c r="F44" s="42"/>
      <c r="G44" s="145"/>
    </row>
    <row r="45" spans="2:22" x14ac:dyDescent="0.2">
      <c r="D45" s="79"/>
      <c r="E45" s="79"/>
      <c r="F45" s="79"/>
      <c r="G45" s="146"/>
    </row>
    <row r="46" spans="2:22" x14ac:dyDescent="0.2">
      <c r="B46" s="147" t="s">
        <v>52</v>
      </c>
      <c r="C46" s="147"/>
      <c r="D46" s="147"/>
      <c r="E46" s="147"/>
      <c r="F46" s="147"/>
    </row>
    <row r="47" spans="2:22" x14ac:dyDescent="0.2">
      <c r="B47" s="147"/>
      <c r="C47" s="147"/>
      <c r="D47" s="147"/>
      <c r="E47" s="147"/>
      <c r="F47" s="147"/>
    </row>
    <row r="48" spans="2:22" ht="11.25" customHeight="1" x14ac:dyDescent="0.2">
      <c r="G48" s="20"/>
    </row>
    <row r="49" spans="2:7" ht="11.25" customHeight="1" thickBot="1" x14ac:dyDescent="0.25">
      <c r="B49" s="148" t="s">
        <v>13</v>
      </c>
      <c r="C49" s="148"/>
      <c r="D49" s="148"/>
      <c r="E49" s="148"/>
      <c r="F49" s="148"/>
      <c r="G49" s="141"/>
    </row>
    <row r="50" spans="2:7" x14ac:dyDescent="0.2">
      <c r="B50" s="148" t="s">
        <v>14</v>
      </c>
      <c r="C50" s="148"/>
      <c r="D50" s="148"/>
      <c r="E50" s="148"/>
      <c r="F50" s="148"/>
      <c r="G50" s="142"/>
    </row>
    <row r="51" spans="2:7" x14ac:dyDescent="0.2">
      <c r="B51" s="148" t="s">
        <v>15</v>
      </c>
      <c r="C51" s="148"/>
      <c r="D51" s="148"/>
      <c r="E51" s="148"/>
      <c r="F51" s="148"/>
    </row>
    <row r="52" spans="2:7" hidden="1" x14ac:dyDescent="0.2">
      <c r="G52" s="143"/>
    </row>
    <row r="54" spans="2:7" hidden="1" x14ac:dyDescent="0.2">
      <c r="D54" s="18"/>
      <c r="E54" s="19"/>
    </row>
    <row r="55" spans="2:7" hidden="1" x14ac:dyDescent="0.2">
      <c r="D55" s="18"/>
      <c r="F55" s="79"/>
    </row>
    <row r="56" spans="2:7" hidden="1" x14ac:dyDescent="0.2">
      <c r="D56" s="18"/>
    </row>
    <row r="57" spans="2:7" hidden="1" x14ac:dyDescent="0.2">
      <c r="D57" s="18"/>
    </row>
  </sheetData>
  <sheetProtection algorithmName="SHA-512" hashValue="kIS8GLw9oxgs8gdxPlONn38sBdgcssWznnzaDTaRB6vLmCIqjr/ck0wyNitDuplrMrVvDq5PyGeJGAPxNfNIhw==" saltValue="Eh32skrit+d8utF89VpI/g==" spinCount="100000" sheet="1"/>
  <mergeCells count="43">
    <mergeCell ref="B30:F30"/>
    <mergeCell ref="K32:L32"/>
    <mergeCell ref="B46:F47"/>
    <mergeCell ref="J29:L31"/>
    <mergeCell ref="B49:F49"/>
    <mergeCell ref="B50:F50"/>
    <mergeCell ref="B51:F51"/>
    <mergeCell ref="B32:C32"/>
    <mergeCell ref="B42:C42"/>
    <mergeCell ref="B33:C33"/>
    <mergeCell ref="B34:C34"/>
    <mergeCell ref="B36:C36"/>
    <mergeCell ref="B38:C38"/>
    <mergeCell ref="B39:C39"/>
    <mergeCell ref="B40:C40"/>
    <mergeCell ref="B43:F43"/>
    <mergeCell ref="B15:C15"/>
    <mergeCell ref="B16:C16"/>
    <mergeCell ref="B18:C18"/>
    <mergeCell ref="B20:F20"/>
    <mergeCell ref="B25:F25"/>
    <mergeCell ref="B14:C14"/>
    <mergeCell ref="M5:M6"/>
    <mergeCell ref="N5:N6"/>
    <mergeCell ref="O5:O6"/>
    <mergeCell ref="P5:P6"/>
    <mergeCell ref="B6:C6"/>
    <mergeCell ref="K6:L6"/>
    <mergeCell ref="B7:C7"/>
    <mergeCell ref="B8:C8"/>
    <mergeCell ref="B10:C10"/>
    <mergeCell ref="B11:C11"/>
    <mergeCell ref="B12:C12"/>
    <mergeCell ref="M29:U29"/>
    <mergeCell ref="O30:O32"/>
    <mergeCell ref="P30:P32"/>
    <mergeCell ref="Q30:Q32"/>
    <mergeCell ref="R30:R32"/>
    <mergeCell ref="S30:S32"/>
    <mergeCell ref="T30:T32"/>
    <mergeCell ref="U30:U32"/>
    <mergeCell ref="M31:M32"/>
    <mergeCell ref="N31:N32"/>
  </mergeCells>
  <dataValidations count="1">
    <dataValidation type="list" allowBlank="1" showErrorMessage="1" sqref="D4" xr:uid="{00000000-0002-0000-0000-000000000000}">
      <formula1>$IQ$2:$IW$3</formula1>
      <formula2>0</formula2>
    </dataValidation>
  </dataValidations>
  <printOptions horizontalCentered="1"/>
  <pageMargins left="0.25" right="0.25" top="0.75" bottom="0.75" header="0.51180555555555551" footer="0.51180555555555551"/>
  <pageSetup paperSize="9" firstPageNumber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3"/>
  <sheetViews>
    <sheetView workbookViewId="0">
      <selection activeCell="G5" sqref="G5:G15"/>
    </sheetView>
  </sheetViews>
  <sheetFormatPr defaultRowHeight="12.75" x14ac:dyDescent="0.2"/>
  <cols>
    <col min="2" max="3" width="12.42578125" bestFit="1" customWidth="1"/>
    <col min="7" max="7" width="10.28515625" customWidth="1"/>
    <col min="8" max="8" width="12.140625" customWidth="1"/>
    <col min="11" max="11" width="10.7109375" customWidth="1"/>
    <col min="12" max="12" width="10" bestFit="1" customWidth="1"/>
    <col min="13" max="16" width="10.85546875" bestFit="1" customWidth="1"/>
  </cols>
  <sheetData>
    <row r="1" spans="1:18" ht="13.5" thickBot="1" x14ac:dyDescent="0.25">
      <c r="A1" s="66" t="s">
        <v>45</v>
      </c>
      <c r="B1" s="67"/>
      <c r="C1" s="68"/>
      <c r="D1" s="46" t="s">
        <v>44</v>
      </c>
      <c r="E1" s="47"/>
      <c r="F1" s="47"/>
      <c r="G1" s="47"/>
      <c r="H1" s="47"/>
      <c r="I1" s="47"/>
      <c r="J1" s="47"/>
      <c r="K1" s="47"/>
      <c r="L1" s="48"/>
    </row>
    <row r="2" spans="1:18" ht="16.5" customHeight="1" thickBot="1" x14ac:dyDescent="0.25">
      <c r="A2" s="69"/>
      <c r="B2" s="70"/>
      <c r="C2" s="71"/>
      <c r="D2" s="25" t="s">
        <v>26</v>
      </c>
      <c r="E2" s="25" t="s">
        <v>27</v>
      </c>
      <c r="F2" s="49" t="s">
        <v>38</v>
      </c>
      <c r="G2" s="52" t="s">
        <v>39</v>
      </c>
      <c r="H2" s="52" t="s">
        <v>40</v>
      </c>
      <c r="I2" s="55" t="s">
        <v>47</v>
      </c>
      <c r="J2" s="55" t="s">
        <v>41</v>
      </c>
      <c r="K2" s="58" t="s">
        <v>48</v>
      </c>
      <c r="L2" s="58" t="s">
        <v>42</v>
      </c>
    </row>
    <row r="3" spans="1:18" ht="13.5" customHeight="1" thickBot="1" x14ac:dyDescent="0.25">
      <c r="A3" s="72"/>
      <c r="B3" s="73"/>
      <c r="C3" s="74"/>
      <c r="D3" s="61" t="s">
        <v>17</v>
      </c>
      <c r="E3" s="61" t="s">
        <v>16</v>
      </c>
      <c r="F3" s="50"/>
      <c r="G3" s="53"/>
      <c r="H3" s="53"/>
      <c r="I3" s="56"/>
      <c r="J3" s="56"/>
      <c r="K3" s="59"/>
      <c r="L3" s="59"/>
    </row>
    <row r="4" spans="1:18" ht="13.5" thickBot="1" x14ac:dyDescent="0.25">
      <c r="A4" s="31" t="s">
        <v>3</v>
      </c>
      <c r="B4" s="64" t="s">
        <v>4</v>
      </c>
      <c r="C4" s="65"/>
      <c r="D4" s="62"/>
      <c r="E4" s="62"/>
      <c r="F4" s="51"/>
      <c r="G4" s="54"/>
      <c r="H4" s="54"/>
      <c r="I4" s="57"/>
      <c r="J4" s="57"/>
      <c r="K4" s="60"/>
      <c r="L4" s="60"/>
    </row>
    <row r="5" spans="1:18" ht="13.5" thickBot="1" x14ac:dyDescent="0.25">
      <c r="A5" s="4">
        <v>1</v>
      </c>
      <c r="B5" s="12">
        <v>0</v>
      </c>
      <c r="C5" s="13">
        <v>1000</v>
      </c>
      <c r="D5" s="14">
        <f t="shared" ref="D5:E15" si="0">+D37/5*4</f>
        <v>32</v>
      </c>
      <c r="E5" s="14">
        <f t="shared" si="0"/>
        <v>48</v>
      </c>
      <c r="F5" s="30">
        <f>+G5*110%</f>
        <v>88</v>
      </c>
      <c r="G5" s="30">
        <v>80</v>
      </c>
      <c r="H5" s="30">
        <f>+G5*25%</f>
        <v>20</v>
      </c>
      <c r="I5" s="30">
        <f>+D5+E5</f>
        <v>80</v>
      </c>
      <c r="J5" s="30">
        <f t="shared" ref="J5:J15" si="1">+D5+E5+F5</f>
        <v>168</v>
      </c>
      <c r="K5" s="30">
        <f>+G5+D5+E5</f>
        <v>160</v>
      </c>
      <c r="L5" s="30">
        <f t="shared" ref="L5:L15" si="2">+D5+E5+G5+H5</f>
        <v>180</v>
      </c>
    </row>
    <row r="6" spans="1:18" ht="13.5" thickBot="1" x14ac:dyDescent="0.25">
      <c r="A6" s="4">
        <v>2</v>
      </c>
      <c r="B6" s="12">
        <f>+C5+1</f>
        <v>1001</v>
      </c>
      <c r="C6" s="13">
        <v>5000</v>
      </c>
      <c r="D6" s="14">
        <f t="shared" si="0"/>
        <v>60</v>
      </c>
      <c r="E6" s="14">
        <f t="shared" si="0"/>
        <v>96</v>
      </c>
      <c r="F6" s="30">
        <f t="shared" ref="F6:F15" si="3">+G6*110%</f>
        <v>149.60000000000002</v>
      </c>
      <c r="G6" s="30">
        <v>136</v>
      </c>
      <c r="H6" s="30">
        <f t="shared" ref="H6:H15" si="4">+G6*25%</f>
        <v>34</v>
      </c>
      <c r="I6" s="30">
        <f t="shared" ref="I6:I15" si="5">+D6+E6</f>
        <v>156</v>
      </c>
      <c r="J6" s="30">
        <f t="shared" si="1"/>
        <v>305.60000000000002</v>
      </c>
      <c r="K6" s="30">
        <f t="shared" ref="K6:K15" si="6">+G6+D6+E6</f>
        <v>292</v>
      </c>
      <c r="L6" s="30">
        <f t="shared" si="2"/>
        <v>326</v>
      </c>
      <c r="M6" s="32"/>
      <c r="N6" s="32"/>
      <c r="P6" s="32"/>
      <c r="Q6" s="32"/>
      <c r="R6" s="32"/>
    </row>
    <row r="7" spans="1:18" ht="13.5" thickBot="1" x14ac:dyDescent="0.25">
      <c r="A7" s="33">
        <v>3</v>
      </c>
      <c r="B7" s="34">
        <f>+C6+1</f>
        <v>5001</v>
      </c>
      <c r="C7" s="35">
        <v>10000</v>
      </c>
      <c r="D7" s="36">
        <f t="shared" si="0"/>
        <v>60</v>
      </c>
      <c r="E7" s="36">
        <f t="shared" si="0"/>
        <v>96</v>
      </c>
      <c r="F7" s="37">
        <f t="shared" si="3"/>
        <v>215.60000000000002</v>
      </c>
      <c r="G7" s="30">
        <v>196</v>
      </c>
      <c r="H7" s="37">
        <f t="shared" si="4"/>
        <v>49</v>
      </c>
      <c r="I7" s="37">
        <f t="shared" si="5"/>
        <v>156</v>
      </c>
      <c r="J7" s="37">
        <f t="shared" si="1"/>
        <v>371.6</v>
      </c>
      <c r="K7" s="37">
        <f t="shared" si="6"/>
        <v>352</v>
      </c>
      <c r="L7" s="37">
        <f t="shared" si="2"/>
        <v>401</v>
      </c>
      <c r="M7" s="32"/>
      <c r="O7" s="32"/>
    </row>
    <row r="8" spans="1:18" ht="13.5" thickBot="1" x14ac:dyDescent="0.25">
      <c r="A8" s="4">
        <v>4</v>
      </c>
      <c r="B8" s="12">
        <f t="shared" ref="B8:B13" si="7">+C7+1</f>
        <v>10001</v>
      </c>
      <c r="C8" s="13">
        <v>25000</v>
      </c>
      <c r="D8" s="14">
        <f t="shared" si="0"/>
        <v>60</v>
      </c>
      <c r="E8" s="14">
        <f t="shared" si="0"/>
        <v>96</v>
      </c>
      <c r="F8" s="30">
        <f t="shared" si="3"/>
        <v>404.8</v>
      </c>
      <c r="G8" s="30">
        <v>368</v>
      </c>
      <c r="H8" s="30">
        <f t="shared" si="4"/>
        <v>92</v>
      </c>
      <c r="I8" s="30">
        <f t="shared" si="5"/>
        <v>156</v>
      </c>
      <c r="J8" s="30">
        <f t="shared" si="1"/>
        <v>560.79999999999995</v>
      </c>
      <c r="K8" s="30">
        <f t="shared" si="6"/>
        <v>524</v>
      </c>
      <c r="L8" s="30">
        <f t="shared" si="2"/>
        <v>616</v>
      </c>
      <c r="M8" s="32"/>
      <c r="O8" s="32"/>
    </row>
    <row r="9" spans="1:18" ht="13.5" thickBot="1" x14ac:dyDescent="0.25">
      <c r="A9" s="4">
        <v>5</v>
      </c>
      <c r="B9" s="12">
        <f t="shared" si="7"/>
        <v>25001</v>
      </c>
      <c r="C9" s="13">
        <v>50000</v>
      </c>
      <c r="D9" s="14">
        <f t="shared" si="0"/>
        <v>60</v>
      </c>
      <c r="E9" s="14">
        <f t="shared" si="0"/>
        <v>96</v>
      </c>
      <c r="F9" s="30">
        <f t="shared" si="3"/>
        <v>664.40000000000009</v>
      </c>
      <c r="G9" s="30">
        <v>604</v>
      </c>
      <c r="H9" s="30">
        <f t="shared" si="4"/>
        <v>151</v>
      </c>
      <c r="I9" s="30">
        <f t="shared" si="5"/>
        <v>156</v>
      </c>
      <c r="J9" s="30">
        <f t="shared" si="1"/>
        <v>820.40000000000009</v>
      </c>
      <c r="K9" s="30">
        <f t="shared" si="6"/>
        <v>760</v>
      </c>
      <c r="L9" s="30">
        <f t="shared" si="2"/>
        <v>911</v>
      </c>
    </row>
    <row r="10" spans="1:18" ht="13.5" thickBot="1" x14ac:dyDescent="0.25">
      <c r="A10" s="33">
        <v>6</v>
      </c>
      <c r="B10" s="34">
        <f t="shared" si="7"/>
        <v>50001</v>
      </c>
      <c r="C10" s="35">
        <v>150000</v>
      </c>
      <c r="D10" s="36">
        <f t="shared" si="0"/>
        <v>88</v>
      </c>
      <c r="E10" s="36">
        <f t="shared" si="0"/>
        <v>136</v>
      </c>
      <c r="F10" s="37">
        <f t="shared" si="3"/>
        <v>1038.4000000000001</v>
      </c>
      <c r="G10" s="43">
        <v>944</v>
      </c>
      <c r="H10" s="37">
        <f t="shared" si="4"/>
        <v>236</v>
      </c>
      <c r="I10" s="37">
        <f t="shared" si="5"/>
        <v>224</v>
      </c>
      <c r="J10" s="37">
        <f t="shared" si="1"/>
        <v>1262.4000000000001</v>
      </c>
      <c r="K10" s="37">
        <f t="shared" si="6"/>
        <v>1168</v>
      </c>
      <c r="L10" s="37">
        <f t="shared" si="2"/>
        <v>1404</v>
      </c>
    </row>
    <row r="11" spans="1:18" ht="13.5" thickBot="1" x14ac:dyDescent="0.25">
      <c r="A11" s="4">
        <v>7</v>
      </c>
      <c r="B11" s="12">
        <f>+C10+1</f>
        <v>150001</v>
      </c>
      <c r="C11" s="13">
        <v>250000</v>
      </c>
      <c r="D11" s="14">
        <f t="shared" si="0"/>
        <v>88</v>
      </c>
      <c r="E11" s="14">
        <f t="shared" si="0"/>
        <v>136</v>
      </c>
      <c r="F11" s="30">
        <f t="shared" si="3"/>
        <v>1500.4</v>
      </c>
      <c r="G11" s="30">
        <v>1364</v>
      </c>
      <c r="H11" s="30">
        <f t="shared" si="4"/>
        <v>341</v>
      </c>
      <c r="I11" s="30">
        <f t="shared" si="5"/>
        <v>224</v>
      </c>
      <c r="J11" s="30">
        <f t="shared" si="1"/>
        <v>1724.4</v>
      </c>
      <c r="K11" s="30">
        <f t="shared" si="6"/>
        <v>1588</v>
      </c>
      <c r="L11" s="30">
        <f t="shared" si="2"/>
        <v>1929</v>
      </c>
    </row>
    <row r="12" spans="1:18" ht="13.5" thickBot="1" x14ac:dyDescent="0.25">
      <c r="A12" s="33">
        <v>8</v>
      </c>
      <c r="B12" s="34">
        <f>+C11+1</f>
        <v>250001</v>
      </c>
      <c r="C12" s="35">
        <v>500000</v>
      </c>
      <c r="D12" s="36">
        <f t="shared" si="0"/>
        <v>88</v>
      </c>
      <c r="E12" s="36">
        <f t="shared" si="0"/>
        <v>136</v>
      </c>
      <c r="F12" s="37">
        <f t="shared" si="3"/>
        <v>2380.4</v>
      </c>
      <c r="G12" s="30">
        <v>2164</v>
      </c>
      <c r="H12" s="37">
        <f t="shared" si="4"/>
        <v>541</v>
      </c>
      <c r="I12" s="37">
        <f t="shared" si="5"/>
        <v>224</v>
      </c>
      <c r="J12" s="37">
        <f t="shared" si="1"/>
        <v>2604.4</v>
      </c>
      <c r="K12" s="37">
        <f t="shared" si="6"/>
        <v>2388</v>
      </c>
      <c r="L12" s="37">
        <f t="shared" si="2"/>
        <v>2929</v>
      </c>
      <c r="M12" s="32"/>
      <c r="N12" s="32"/>
      <c r="O12" s="32"/>
      <c r="P12" s="38"/>
    </row>
    <row r="13" spans="1:18" ht="13.5" thickBot="1" x14ac:dyDescent="0.25">
      <c r="A13" s="4">
        <v>9</v>
      </c>
      <c r="B13" s="12">
        <f t="shared" si="7"/>
        <v>500001</v>
      </c>
      <c r="C13" s="13">
        <v>1500000</v>
      </c>
      <c r="D13" s="14">
        <f t="shared" si="0"/>
        <v>88</v>
      </c>
      <c r="E13" s="14">
        <f t="shared" si="0"/>
        <v>136</v>
      </c>
      <c r="F13" s="30">
        <f t="shared" si="3"/>
        <v>3590.4</v>
      </c>
      <c r="G13" s="30">
        <v>3264</v>
      </c>
      <c r="H13" s="30">
        <f t="shared" si="4"/>
        <v>816</v>
      </c>
      <c r="I13" s="30">
        <f t="shared" si="5"/>
        <v>224</v>
      </c>
      <c r="J13" s="30">
        <f t="shared" si="1"/>
        <v>3814.4</v>
      </c>
      <c r="K13" s="30">
        <f t="shared" si="6"/>
        <v>3488</v>
      </c>
      <c r="L13" s="30">
        <f t="shared" si="2"/>
        <v>4304</v>
      </c>
    </row>
    <row r="14" spans="1:18" ht="13.5" thickBot="1" x14ac:dyDescent="0.25">
      <c r="A14" s="4">
        <v>10</v>
      </c>
      <c r="B14" s="12">
        <f>+C13+1</f>
        <v>1500001</v>
      </c>
      <c r="C14" s="13">
        <v>2500000</v>
      </c>
      <c r="D14" s="14">
        <f t="shared" si="0"/>
        <v>88</v>
      </c>
      <c r="E14" s="14">
        <f t="shared" si="0"/>
        <v>136</v>
      </c>
      <c r="F14" s="30">
        <f t="shared" si="3"/>
        <v>4250.4000000000005</v>
      </c>
      <c r="G14" s="30">
        <v>3864</v>
      </c>
      <c r="H14" s="30">
        <f t="shared" si="4"/>
        <v>966</v>
      </c>
      <c r="I14" s="30">
        <f t="shared" si="5"/>
        <v>224</v>
      </c>
      <c r="J14" s="30">
        <f t="shared" si="1"/>
        <v>4474.4000000000005</v>
      </c>
      <c r="K14" s="30">
        <f t="shared" si="6"/>
        <v>4088</v>
      </c>
      <c r="L14" s="30">
        <f t="shared" si="2"/>
        <v>5054</v>
      </c>
    </row>
    <row r="15" spans="1:18" ht="13.5" thickBot="1" x14ac:dyDescent="0.25">
      <c r="A15" s="4">
        <v>11</v>
      </c>
      <c r="B15" s="12">
        <f>+C14+1</f>
        <v>2500001</v>
      </c>
      <c r="C15" s="13">
        <v>5000000</v>
      </c>
      <c r="D15" s="14">
        <f t="shared" si="0"/>
        <v>88</v>
      </c>
      <c r="E15" s="14">
        <f t="shared" si="0"/>
        <v>136</v>
      </c>
      <c r="F15" s="30">
        <f t="shared" si="3"/>
        <v>6450.4000000000005</v>
      </c>
      <c r="G15" s="30">
        <v>5864</v>
      </c>
      <c r="H15" s="30">
        <f t="shared" si="4"/>
        <v>1466</v>
      </c>
      <c r="I15" s="30">
        <f t="shared" si="5"/>
        <v>224</v>
      </c>
      <c r="J15" s="30">
        <f t="shared" si="1"/>
        <v>6674.4000000000005</v>
      </c>
      <c r="K15" s="30">
        <f t="shared" si="6"/>
        <v>6088</v>
      </c>
      <c r="L15" s="30">
        <f t="shared" si="2"/>
        <v>7554</v>
      </c>
    </row>
    <row r="16" spans="1:18" ht="13.5" thickBot="1" x14ac:dyDescent="0.25"/>
    <row r="17" spans="1:12" ht="13.5" thickBot="1" x14ac:dyDescent="0.25">
      <c r="A17" s="66" t="s">
        <v>45</v>
      </c>
      <c r="B17" s="67"/>
      <c r="C17" s="68"/>
      <c r="D17" s="46" t="s">
        <v>43</v>
      </c>
      <c r="E17" s="47"/>
      <c r="F17" s="47"/>
      <c r="G17" s="47"/>
      <c r="H17" s="47"/>
      <c r="I17" s="47"/>
      <c r="J17" s="47"/>
      <c r="K17" s="47"/>
      <c r="L17" s="48"/>
    </row>
    <row r="18" spans="1:12" ht="16.5" customHeight="1" thickBot="1" x14ac:dyDescent="0.25">
      <c r="A18" s="69"/>
      <c r="B18" s="70"/>
      <c r="C18" s="71"/>
      <c r="D18" s="25" t="s">
        <v>26</v>
      </c>
      <c r="E18" s="25" t="s">
        <v>27</v>
      </c>
      <c r="F18" s="49" t="s">
        <v>38</v>
      </c>
      <c r="G18" s="52" t="s">
        <v>39</v>
      </c>
      <c r="H18" s="52" t="s">
        <v>40</v>
      </c>
      <c r="I18" s="55" t="s">
        <v>47</v>
      </c>
      <c r="J18" s="55" t="s">
        <v>41</v>
      </c>
      <c r="K18" s="58" t="s">
        <v>48</v>
      </c>
      <c r="L18" s="58" t="s">
        <v>42</v>
      </c>
    </row>
    <row r="19" spans="1:12" ht="13.5" customHeight="1" thickBot="1" x14ac:dyDescent="0.25">
      <c r="A19" s="72"/>
      <c r="B19" s="73"/>
      <c r="C19" s="74"/>
      <c r="D19" s="61" t="s">
        <v>17</v>
      </c>
      <c r="E19" s="61" t="s">
        <v>16</v>
      </c>
      <c r="F19" s="50"/>
      <c r="G19" s="53"/>
      <c r="H19" s="53"/>
      <c r="I19" s="56"/>
      <c r="J19" s="56"/>
      <c r="K19" s="59"/>
      <c r="L19" s="59"/>
    </row>
    <row r="20" spans="1:12" ht="13.5" thickBot="1" x14ac:dyDescent="0.25">
      <c r="A20" s="31" t="s">
        <v>3</v>
      </c>
      <c r="B20" s="64" t="s">
        <v>4</v>
      </c>
      <c r="C20" s="65"/>
      <c r="D20" s="62"/>
      <c r="E20" s="62"/>
      <c r="F20" s="51"/>
      <c r="G20" s="54"/>
      <c r="H20" s="54"/>
      <c r="I20" s="57"/>
      <c r="J20" s="57"/>
      <c r="K20" s="60"/>
      <c r="L20" s="60"/>
    </row>
    <row r="21" spans="1:12" ht="13.5" thickBot="1" x14ac:dyDescent="0.25">
      <c r="A21" s="4">
        <v>1</v>
      </c>
      <c r="B21" s="12">
        <v>0</v>
      </c>
      <c r="C21" s="13">
        <v>1000</v>
      </c>
      <c r="D21" s="14">
        <f t="shared" ref="D21:F31" si="8">+ROUND(D5*122%,2)</f>
        <v>39.04</v>
      </c>
      <c r="E21" s="14">
        <f t="shared" si="8"/>
        <v>58.56</v>
      </c>
      <c r="F21" s="14">
        <f t="shared" si="8"/>
        <v>107.36</v>
      </c>
      <c r="G21" s="14">
        <f t="shared" ref="G21:L21" si="9">+ROUND(G5*122%,2)</f>
        <v>97.6</v>
      </c>
      <c r="H21" s="14">
        <f t="shared" si="9"/>
        <v>24.4</v>
      </c>
      <c r="I21" s="14">
        <f t="shared" si="9"/>
        <v>97.6</v>
      </c>
      <c r="J21" s="14">
        <f t="shared" si="9"/>
        <v>204.96</v>
      </c>
      <c r="K21" s="14">
        <f t="shared" si="9"/>
        <v>195.2</v>
      </c>
      <c r="L21" s="14">
        <f t="shared" si="9"/>
        <v>219.6</v>
      </c>
    </row>
    <row r="22" spans="1:12" ht="13.5" thickBot="1" x14ac:dyDescent="0.25">
      <c r="A22" s="4">
        <v>2</v>
      </c>
      <c r="B22" s="12">
        <f t="shared" ref="B22:B31" si="10">+C21+1</f>
        <v>1001</v>
      </c>
      <c r="C22" s="13">
        <v>5000</v>
      </c>
      <c r="D22" s="14">
        <f t="shared" si="8"/>
        <v>73.2</v>
      </c>
      <c r="E22" s="14">
        <f t="shared" si="8"/>
        <v>117.12</v>
      </c>
      <c r="F22" s="14">
        <f t="shared" si="8"/>
        <v>182.51</v>
      </c>
      <c r="G22" s="14">
        <f t="shared" ref="G22:L22" si="11">+ROUND(G6*122%,2)</f>
        <v>165.92</v>
      </c>
      <c r="H22" s="14">
        <f t="shared" si="11"/>
        <v>41.48</v>
      </c>
      <c r="I22" s="14">
        <f t="shared" si="11"/>
        <v>190.32</v>
      </c>
      <c r="J22" s="14">
        <f t="shared" si="11"/>
        <v>372.83</v>
      </c>
      <c r="K22" s="14">
        <f t="shared" si="11"/>
        <v>356.24</v>
      </c>
      <c r="L22" s="14">
        <f t="shared" si="11"/>
        <v>397.72</v>
      </c>
    </row>
    <row r="23" spans="1:12" ht="13.5" thickBot="1" x14ac:dyDescent="0.25">
      <c r="A23" s="33">
        <v>3</v>
      </c>
      <c r="B23" s="34">
        <f t="shared" si="10"/>
        <v>5001</v>
      </c>
      <c r="C23" s="35">
        <v>10000</v>
      </c>
      <c r="D23" s="36">
        <f t="shared" si="8"/>
        <v>73.2</v>
      </c>
      <c r="E23" s="36">
        <f t="shared" si="8"/>
        <v>117.12</v>
      </c>
      <c r="F23" s="36">
        <f t="shared" si="8"/>
        <v>263.02999999999997</v>
      </c>
      <c r="G23" s="36">
        <f t="shared" ref="G23:L23" si="12">+ROUND(G7*122%,2)</f>
        <v>239.12</v>
      </c>
      <c r="H23" s="36">
        <f t="shared" si="12"/>
        <v>59.78</v>
      </c>
      <c r="I23" s="36">
        <f t="shared" si="12"/>
        <v>190.32</v>
      </c>
      <c r="J23" s="36">
        <f t="shared" si="12"/>
        <v>453.35</v>
      </c>
      <c r="K23" s="36">
        <f t="shared" si="12"/>
        <v>429.44</v>
      </c>
      <c r="L23" s="36">
        <f t="shared" si="12"/>
        <v>489.22</v>
      </c>
    </row>
    <row r="24" spans="1:12" ht="13.5" thickBot="1" x14ac:dyDescent="0.25">
      <c r="A24" s="4">
        <v>4</v>
      </c>
      <c r="B24" s="12">
        <f t="shared" si="10"/>
        <v>10001</v>
      </c>
      <c r="C24" s="13">
        <v>25000</v>
      </c>
      <c r="D24" s="14">
        <f t="shared" si="8"/>
        <v>73.2</v>
      </c>
      <c r="E24" s="14">
        <f t="shared" si="8"/>
        <v>117.12</v>
      </c>
      <c r="F24" s="14">
        <f t="shared" si="8"/>
        <v>493.86</v>
      </c>
      <c r="G24" s="14">
        <f t="shared" ref="G24:L24" si="13">+ROUND(G8*122%,2)</f>
        <v>448.96</v>
      </c>
      <c r="H24" s="14">
        <f t="shared" si="13"/>
        <v>112.24</v>
      </c>
      <c r="I24" s="14">
        <f t="shared" si="13"/>
        <v>190.32</v>
      </c>
      <c r="J24" s="14">
        <f t="shared" si="13"/>
        <v>684.18</v>
      </c>
      <c r="K24" s="14">
        <f t="shared" si="13"/>
        <v>639.28</v>
      </c>
      <c r="L24" s="14">
        <f t="shared" si="13"/>
        <v>751.52</v>
      </c>
    </row>
    <row r="25" spans="1:12" ht="13.5" thickBot="1" x14ac:dyDescent="0.25">
      <c r="A25" s="4">
        <v>5</v>
      </c>
      <c r="B25" s="12">
        <f t="shared" si="10"/>
        <v>25001</v>
      </c>
      <c r="C25" s="13">
        <v>50000</v>
      </c>
      <c r="D25" s="14">
        <f t="shared" si="8"/>
        <v>73.2</v>
      </c>
      <c r="E25" s="14">
        <f t="shared" si="8"/>
        <v>117.12</v>
      </c>
      <c r="F25" s="14">
        <f t="shared" si="8"/>
        <v>810.57</v>
      </c>
      <c r="G25" s="14">
        <f t="shared" ref="G25:L25" si="14">+ROUND(G9*122%,2)</f>
        <v>736.88</v>
      </c>
      <c r="H25" s="14">
        <f t="shared" si="14"/>
        <v>184.22</v>
      </c>
      <c r="I25" s="14">
        <f t="shared" si="14"/>
        <v>190.32</v>
      </c>
      <c r="J25" s="14">
        <f t="shared" si="14"/>
        <v>1000.89</v>
      </c>
      <c r="K25" s="14">
        <f t="shared" si="14"/>
        <v>927.2</v>
      </c>
      <c r="L25" s="14">
        <f t="shared" si="14"/>
        <v>1111.42</v>
      </c>
    </row>
    <row r="26" spans="1:12" ht="13.5" thickBot="1" x14ac:dyDescent="0.25">
      <c r="A26" s="33">
        <v>6</v>
      </c>
      <c r="B26" s="34">
        <f t="shared" si="10"/>
        <v>50001</v>
      </c>
      <c r="C26" s="35">
        <v>150000</v>
      </c>
      <c r="D26" s="36">
        <f t="shared" si="8"/>
        <v>107.36</v>
      </c>
      <c r="E26" s="36">
        <f t="shared" si="8"/>
        <v>165.92</v>
      </c>
      <c r="F26" s="36">
        <f t="shared" si="8"/>
        <v>1266.8499999999999</v>
      </c>
      <c r="G26" s="36">
        <f t="shared" ref="G26:L26" si="15">+ROUND(G10*122%,2)</f>
        <v>1151.68</v>
      </c>
      <c r="H26" s="36">
        <f t="shared" si="15"/>
        <v>287.92</v>
      </c>
      <c r="I26" s="36">
        <f t="shared" si="15"/>
        <v>273.27999999999997</v>
      </c>
      <c r="J26" s="36">
        <f t="shared" si="15"/>
        <v>1540.13</v>
      </c>
      <c r="K26" s="36">
        <f t="shared" si="15"/>
        <v>1424.96</v>
      </c>
      <c r="L26" s="36">
        <f t="shared" si="15"/>
        <v>1712.88</v>
      </c>
    </row>
    <row r="27" spans="1:12" ht="13.5" thickBot="1" x14ac:dyDescent="0.25">
      <c r="A27" s="4">
        <v>7</v>
      </c>
      <c r="B27" s="12">
        <f t="shared" si="10"/>
        <v>150001</v>
      </c>
      <c r="C27" s="13">
        <v>250000</v>
      </c>
      <c r="D27" s="14">
        <f t="shared" si="8"/>
        <v>107.36</v>
      </c>
      <c r="E27" s="14">
        <f t="shared" si="8"/>
        <v>165.92</v>
      </c>
      <c r="F27" s="14">
        <f t="shared" si="8"/>
        <v>1830.49</v>
      </c>
      <c r="G27" s="14">
        <f t="shared" ref="G27:L27" si="16">+ROUND(G11*122%,2)</f>
        <v>1664.08</v>
      </c>
      <c r="H27" s="14">
        <f t="shared" si="16"/>
        <v>416.02</v>
      </c>
      <c r="I27" s="14">
        <f t="shared" si="16"/>
        <v>273.27999999999997</v>
      </c>
      <c r="J27" s="14">
        <f t="shared" si="16"/>
        <v>2103.77</v>
      </c>
      <c r="K27" s="14">
        <f t="shared" si="16"/>
        <v>1937.36</v>
      </c>
      <c r="L27" s="14">
        <f t="shared" si="16"/>
        <v>2353.38</v>
      </c>
    </row>
    <row r="28" spans="1:12" ht="13.5" thickBot="1" x14ac:dyDescent="0.25">
      <c r="A28" s="33">
        <v>8</v>
      </c>
      <c r="B28" s="34">
        <f t="shared" si="10"/>
        <v>250001</v>
      </c>
      <c r="C28" s="35">
        <v>500000</v>
      </c>
      <c r="D28" s="36">
        <f t="shared" si="8"/>
        <v>107.36</v>
      </c>
      <c r="E28" s="36">
        <f t="shared" si="8"/>
        <v>165.92</v>
      </c>
      <c r="F28" s="36">
        <f t="shared" si="8"/>
        <v>2904.09</v>
      </c>
      <c r="G28" s="36">
        <f t="shared" ref="G28:L28" si="17">+ROUND(G12*122%,2)</f>
        <v>2640.08</v>
      </c>
      <c r="H28" s="36">
        <f t="shared" si="17"/>
        <v>660.02</v>
      </c>
      <c r="I28" s="36">
        <f t="shared" si="17"/>
        <v>273.27999999999997</v>
      </c>
      <c r="J28" s="36">
        <f t="shared" si="17"/>
        <v>3177.37</v>
      </c>
      <c r="K28" s="36">
        <f t="shared" si="17"/>
        <v>2913.36</v>
      </c>
      <c r="L28" s="36">
        <f t="shared" si="17"/>
        <v>3573.38</v>
      </c>
    </row>
    <row r="29" spans="1:12" ht="13.5" thickBot="1" x14ac:dyDescent="0.25">
      <c r="A29" s="4">
        <v>9</v>
      </c>
      <c r="B29" s="12">
        <f t="shared" si="10"/>
        <v>500001</v>
      </c>
      <c r="C29" s="13">
        <v>1500000</v>
      </c>
      <c r="D29" s="14">
        <f t="shared" si="8"/>
        <v>107.36</v>
      </c>
      <c r="E29" s="14">
        <f t="shared" si="8"/>
        <v>165.92</v>
      </c>
      <c r="F29" s="14">
        <f t="shared" si="8"/>
        <v>4380.29</v>
      </c>
      <c r="G29" s="14">
        <f t="shared" ref="G29:L29" si="18">+ROUND(G13*122%,2)</f>
        <v>3982.08</v>
      </c>
      <c r="H29" s="14">
        <f t="shared" si="18"/>
        <v>995.52</v>
      </c>
      <c r="I29" s="14">
        <f t="shared" si="18"/>
        <v>273.27999999999997</v>
      </c>
      <c r="J29" s="14">
        <f t="shared" si="18"/>
        <v>4653.57</v>
      </c>
      <c r="K29" s="14">
        <f t="shared" si="18"/>
        <v>4255.3599999999997</v>
      </c>
      <c r="L29" s="14">
        <f t="shared" si="18"/>
        <v>5250.88</v>
      </c>
    </row>
    <row r="30" spans="1:12" ht="13.5" thickBot="1" x14ac:dyDescent="0.25">
      <c r="A30" s="4">
        <v>10</v>
      </c>
      <c r="B30" s="12">
        <f t="shared" si="10"/>
        <v>1500001</v>
      </c>
      <c r="C30" s="13">
        <v>2500000</v>
      </c>
      <c r="D30" s="14">
        <f t="shared" si="8"/>
        <v>107.36</v>
      </c>
      <c r="E30" s="14">
        <f t="shared" si="8"/>
        <v>165.92</v>
      </c>
      <c r="F30" s="14">
        <f t="shared" si="8"/>
        <v>5185.49</v>
      </c>
      <c r="G30" s="14">
        <f t="shared" ref="G30:L30" si="19">+ROUND(G14*122%,2)</f>
        <v>4714.08</v>
      </c>
      <c r="H30" s="14">
        <f t="shared" si="19"/>
        <v>1178.52</v>
      </c>
      <c r="I30" s="14">
        <f t="shared" si="19"/>
        <v>273.27999999999997</v>
      </c>
      <c r="J30" s="14">
        <f t="shared" si="19"/>
        <v>5458.77</v>
      </c>
      <c r="K30" s="14">
        <f t="shared" si="19"/>
        <v>4987.3599999999997</v>
      </c>
      <c r="L30" s="14">
        <f t="shared" si="19"/>
        <v>6165.88</v>
      </c>
    </row>
    <row r="31" spans="1:12" ht="13.5" thickBot="1" x14ac:dyDescent="0.25">
      <c r="A31" s="4">
        <v>11</v>
      </c>
      <c r="B31" s="12">
        <f t="shared" si="10"/>
        <v>2500001</v>
      </c>
      <c r="C31" s="13">
        <v>5000000</v>
      </c>
      <c r="D31" s="14">
        <f t="shared" si="8"/>
        <v>107.36</v>
      </c>
      <c r="E31" s="14">
        <f t="shared" si="8"/>
        <v>165.92</v>
      </c>
      <c r="F31" s="14">
        <f t="shared" si="8"/>
        <v>7869.49</v>
      </c>
      <c r="G31" s="14">
        <f t="shared" ref="G31:L31" si="20">+ROUND(G15*122%,2)</f>
        <v>7154.08</v>
      </c>
      <c r="H31" s="14">
        <f t="shared" si="20"/>
        <v>1788.52</v>
      </c>
      <c r="I31" s="14">
        <f t="shared" si="20"/>
        <v>273.27999999999997</v>
      </c>
      <c r="J31" s="14">
        <f t="shared" si="20"/>
        <v>8142.77</v>
      </c>
      <c r="K31" s="14">
        <f t="shared" si="20"/>
        <v>7427.36</v>
      </c>
      <c r="L31" s="14">
        <f t="shared" si="20"/>
        <v>9215.8799999999992</v>
      </c>
    </row>
    <row r="32" spans="1:12" ht="13.5" thickBot="1" x14ac:dyDescent="0.25"/>
    <row r="33" spans="1:12" ht="13.5" thickBot="1" x14ac:dyDescent="0.25">
      <c r="A33" s="66" t="s">
        <v>46</v>
      </c>
      <c r="B33" s="67"/>
      <c r="C33" s="68"/>
      <c r="D33" s="46" t="s">
        <v>44</v>
      </c>
      <c r="E33" s="47"/>
      <c r="F33" s="47"/>
      <c r="G33" s="47"/>
      <c r="H33" s="47"/>
      <c r="I33" s="47"/>
      <c r="J33" s="47"/>
      <c r="K33" s="47"/>
      <c r="L33" s="48"/>
    </row>
    <row r="34" spans="1:12" ht="13.5" customHeight="1" thickBot="1" x14ac:dyDescent="0.25">
      <c r="A34" s="69"/>
      <c r="B34" s="70"/>
      <c r="C34" s="71"/>
      <c r="D34" s="25" t="s">
        <v>26</v>
      </c>
      <c r="E34" s="25" t="s">
        <v>27</v>
      </c>
      <c r="F34" s="76" t="s">
        <v>38</v>
      </c>
      <c r="G34" s="52" t="s">
        <v>39</v>
      </c>
      <c r="H34" s="52" t="s">
        <v>40</v>
      </c>
      <c r="I34" s="55" t="s">
        <v>47</v>
      </c>
      <c r="J34" s="55" t="s">
        <v>41</v>
      </c>
      <c r="K34" s="58" t="s">
        <v>48</v>
      </c>
      <c r="L34" s="58" t="s">
        <v>42</v>
      </c>
    </row>
    <row r="35" spans="1:12" ht="13.5" customHeight="1" thickBot="1" x14ac:dyDescent="0.25">
      <c r="A35" s="72"/>
      <c r="B35" s="73"/>
      <c r="C35" s="74"/>
      <c r="D35" s="61" t="s">
        <v>17</v>
      </c>
      <c r="E35" s="61" t="s">
        <v>16</v>
      </c>
      <c r="F35" s="77"/>
      <c r="G35" s="53"/>
      <c r="H35" s="53"/>
      <c r="I35" s="56"/>
      <c r="J35" s="56"/>
      <c r="K35" s="59"/>
      <c r="L35" s="59"/>
    </row>
    <row r="36" spans="1:12" ht="13.5" customHeight="1" thickBot="1" x14ac:dyDescent="0.25">
      <c r="A36" s="3" t="s">
        <v>3</v>
      </c>
      <c r="B36" s="75" t="s">
        <v>4</v>
      </c>
      <c r="C36" s="63"/>
      <c r="D36" s="62"/>
      <c r="E36" s="62"/>
      <c r="F36" s="78"/>
      <c r="G36" s="54"/>
      <c r="H36" s="54"/>
      <c r="I36" s="57"/>
      <c r="J36" s="57"/>
      <c r="K36" s="60"/>
      <c r="L36" s="60"/>
    </row>
    <row r="37" spans="1:12" ht="13.5" thickBot="1" x14ac:dyDescent="0.25">
      <c r="A37" s="4">
        <v>1</v>
      </c>
      <c r="B37" s="12">
        <v>0</v>
      </c>
      <c r="C37" s="13">
        <v>1000</v>
      </c>
      <c r="D37" s="14">
        <v>40</v>
      </c>
      <c r="E37" s="14">
        <v>60</v>
      </c>
      <c r="F37" s="30">
        <f>+G37*110%</f>
        <v>110.00000000000001</v>
      </c>
      <c r="G37" s="30">
        <f t="shared" ref="G37:G47" si="21">+G5/4*5</f>
        <v>100</v>
      </c>
      <c r="H37" s="30">
        <f>+G37*25%</f>
        <v>25</v>
      </c>
      <c r="I37" s="30">
        <f>+D37+E37</f>
        <v>100</v>
      </c>
      <c r="J37" s="30">
        <f t="shared" ref="J37:J47" si="22">+D37+E37+F37</f>
        <v>210</v>
      </c>
      <c r="K37" s="30">
        <f>+G37+D37+E37</f>
        <v>200</v>
      </c>
      <c r="L37" s="30">
        <f t="shared" ref="L37:L47" si="23">+D37+E37+G37+H37</f>
        <v>225</v>
      </c>
    </row>
    <row r="38" spans="1:12" ht="13.5" thickBot="1" x14ac:dyDescent="0.25">
      <c r="A38" s="4">
        <v>2</v>
      </c>
      <c r="B38" s="12">
        <f t="shared" ref="B38:B47" si="24">+C37+1</f>
        <v>1001</v>
      </c>
      <c r="C38" s="13">
        <v>5000</v>
      </c>
      <c r="D38" s="14">
        <v>75</v>
      </c>
      <c r="E38" s="14">
        <v>120</v>
      </c>
      <c r="F38" s="30">
        <f t="shared" ref="F38:F47" si="25">+G38*110%</f>
        <v>187.00000000000003</v>
      </c>
      <c r="G38" s="30">
        <f t="shared" si="21"/>
        <v>170</v>
      </c>
      <c r="H38" s="30">
        <f t="shared" ref="H38:H47" si="26">+G38*25%</f>
        <v>42.5</v>
      </c>
      <c r="I38" s="30">
        <f t="shared" ref="I38:I47" si="27">+D38+E38</f>
        <v>195</v>
      </c>
      <c r="J38" s="30">
        <f t="shared" si="22"/>
        <v>382</v>
      </c>
      <c r="K38" s="30">
        <f t="shared" ref="K38:K47" si="28">+G38+D38+E38</f>
        <v>365</v>
      </c>
      <c r="L38" s="30">
        <f t="shared" si="23"/>
        <v>407.5</v>
      </c>
    </row>
    <row r="39" spans="1:12" ht="13.5" thickBot="1" x14ac:dyDescent="0.25">
      <c r="A39" s="33">
        <v>3</v>
      </c>
      <c r="B39" s="34">
        <f t="shared" si="24"/>
        <v>5001</v>
      </c>
      <c r="C39" s="35">
        <v>10000</v>
      </c>
      <c r="D39" s="36">
        <v>75</v>
      </c>
      <c r="E39" s="36">
        <v>120</v>
      </c>
      <c r="F39" s="36">
        <f t="shared" si="25"/>
        <v>269.5</v>
      </c>
      <c r="G39" s="36">
        <f t="shared" si="21"/>
        <v>245</v>
      </c>
      <c r="H39" s="36">
        <f t="shared" si="26"/>
        <v>61.25</v>
      </c>
      <c r="I39" s="36">
        <f t="shared" si="27"/>
        <v>195</v>
      </c>
      <c r="J39" s="36">
        <f t="shared" si="22"/>
        <v>464.5</v>
      </c>
      <c r="K39" s="36">
        <f t="shared" si="28"/>
        <v>440</v>
      </c>
      <c r="L39" s="36">
        <f t="shared" si="23"/>
        <v>501.25</v>
      </c>
    </row>
    <row r="40" spans="1:12" ht="13.5" thickBot="1" x14ac:dyDescent="0.25">
      <c r="A40" s="4">
        <v>4</v>
      </c>
      <c r="B40" s="12">
        <f t="shared" si="24"/>
        <v>10001</v>
      </c>
      <c r="C40" s="13">
        <v>25000</v>
      </c>
      <c r="D40" s="14">
        <v>75</v>
      </c>
      <c r="E40" s="14">
        <v>120</v>
      </c>
      <c r="F40" s="30">
        <f t="shared" si="25"/>
        <v>506.00000000000006</v>
      </c>
      <c r="G40" s="30">
        <f t="shared" si="21"/>
        <v>460</v>
      </c>
      <c r="H40" s="30">
        <f t="shared" si="26"/>
        <v>115</v>
      </c>
      <c r="I40" s="30">
        <f t="shared" si="27"/>
        <v>195</v>
      </c>
      <c r="J40" s="30">
        <f t="shared" si="22"/>
        <v>701</v>
      </c>
      <c r="K40" s="30">
        <f t="shared" si="28"/>
        <v>655</v>
      </c>
      <c r="L40" s="30">
        <f t="shared" si="23"/>
        <v>770</v>
      </c>
    </row>
    <row r="41" spans="1:12" ht="13.5" thickBot="1" x14ac:dyDescent="0.25">
      <c r="A41" s="4">
        <v>5</v>
      </c>
      <c r="B41" s="12">
        <f t="shared" si="24"/>
        <v>25001</v>
      </c>
      <c r="C41" s="13">
        <v>50000</v>
      </c>
      <c r="D41" s="14">
        <v>75</v>
      </c>
      <c r="E41" s="14">
        <v>120</v>
      </c>
      <c r="F41" s="30">
        <f t="shared" si="25"/>
        <v>830.50000000000011</v>
      </c>
      <c r="G41" s="30">
        <f t="shared" si="21"/>
        <v>755</v>
      </c>
      <c r="H41" s="30">
        <f t="shared" si="26"/>
        <v>188.75</v>
      </c>
      <c r="I41" s="30">
        <f t="shared" si="27"/>
        <v>195</v>
      </c>
      <c r="J41" s="30">
        <f t="shared" si="22"/>
        <v>1025.5</v>
      </c>
      <c r="K41" s="30">
        <f t="shared" si="28"/>
        <v>950</v>
      </c>
      <c r="L41" s="30">
        <f t="shared" si="23"/>
        <v>1138.75</v>
      </c>
    </row>
    <row r="42" spans="1:12" ht="13.5" thickBot="1" x14ac:dyDescent="0.25">
      <c r="A42" s="33">
        <v>6</v>
      </c>
      <c r="B42" s="34">
        <f t="shared" si="24"/>
        <v>50001</v>
      </c>
      <c r="C42" s="35">
        <v>150000</v>
      </c>
      <c r="D42" s="36">
        <v>110</v>
      </c>
      <c r="E42" s="36">
        <v>170</v>
      </c>
      <c r="F42" s="36">
        <f t="shared" si="25"/>
        <v>1298</v>
      </c>
      <c r="G42" s="36">
        <f t="shared" si="21"/>
        <v>1180</v>
      </c>
      <c r="H42" s="36">
        <f t="shared" si="26"/>
        <v>295</v>
      </c>
      <c r="I42" s="36">
        <f t="shared" si="27"/>
        <v>280</v>
      </c>
      <c r="J42" s="36">
        <f t="shared" si="22"/>
        <v>1578</v>
      </c>
      <c r="K42" s="36">
        <f t="shared" si="28"/>
        <v>1460</v>
      </c>
      <c r="L42" s="36">
        <f t="shared" si="23"/>
        <v>1755</v>
      </c>
    </row>
    <row r="43" spans="1:12" ht="13.5" thickBot="1" x14ac:dyDescent="0.25">
      <c r="A43" s="4">
        <v>7</v>
      </c>
      <c r="B43" s="12">
        <f t="shared" si="24"/>
        <v>150001</v>
      </c>
      <c r="C43" s="13">
        <v>250000</v>
      </c>
      <c r="D43" s="16">
        <v>110</v>
      </c>
      <c r="E43" s="16">
        <v>170</v>
      </c>
      <c r="F43" s="30">
        <f t="shared" si="25"/>
        <v>1875.5000000000002</v>
      </c>
      <c r="G43" s="30">
        <f t="shared" si="21"/>
        <v>1705</v>
      </c>
      <c r="H43" s="30">
        <f t="shared" si="26"/>
        <v>426.25</v>
      </c>
      <c r="I43" s="30">
        <f t="shared" si="27"/>
        <v>280</v>
      </c>
      <c r="J43" s="30">
        <f t="shared" si="22"/>
        <v>2155.5</v>
      </c>
      <c r="K43" s="30">
        <f t="shared" si="28"/>
        <v>1985</v>
      </c>
      <c r="L43" s="30">
        <f t="shared" si="23"/>
        <v>2411.25</v>
      </c>
    </row>
    <row r="44" spans="1:12" ht="13.5" thickBot="1" x14ac:dyDescent="0.25">
      <c r="A44" s="33">
        <v>8</v>
      </c>
      <c r="B44" s="34">
        <f t="shared" si="24"/>
        <v>250001</v>
      </c>
      <c r="C44" s="35">
        <v>500000</v>
      </c>
      <c r="D44" s="36">
        <v>110</v>
      </c>
      <c r="E44" s="36">
        <v>170</v>
      </c>
      <c r="F44" s="36">
        <f t="shared" si="25"/>
        <v>2975.5000000000005</v>
      </c>
      <c r="G44" s="36">
        <f t="shared" si="21"/>
        <v>2705</v>
      </c>
      <c r="H44" s="36">
        <f t="shared" si="26"/>
        <v>676.25</v>
      </c>
      <c r="I44" s="36">
        <f t="shared" si="27"/>
        <v>280</v>
      </c>
      <c r="J44" s="36">
        <f t="shared" si="22"/>
        <v>3255.5000000000005</v>
      </c>
      <c r="K44" s="36">
        <f t="shared" si="28"/>
        <v>2985</v>
      </c>
      <c r="L44" s="36">
        <f t="shared" si="23"/>
        <v>3661.25</v>
      </c>
    </row>
    <row r="45" spans="1:12" ht="13.5" thickBot="1" x14ac:dyDescent="0.25">
      <c r="A45" s="4">
        <v>9</v>
      </c>
      <c r="B45" s="12">
        <f t="shared" si="24"/>
        <v>500001</v>
      </c>
      <c r="C45" s="13">
        <v>1500000</v>
      </c>
      <c r="D45" s="16">
        <v>110</v>
      </c>
      <c r="E45" s="16">
        <v>170</v>
      </c>
      <c r="F45" s="30">
        <f t="shared" si="25"/>
        <v>4488</v>
      </c>
      <c r="G45" s="30">
        <f t="shared" si="21"/>
        <v>4080</v>
      </c>
      <c r="H45" s="30">
        <f t="shared" si="26"/>
        <v>1020</v>
      </c>
      <c r="I45" s="30">
        <f t="shared" si="27"/>
        <v>280</v>
      </c>
      <c r="J45" s="30">
        <f t="shared" si="22"/>
        <v>4768</v>
      </c>
      <c r="K45" s="30">
        <f t="shared" si="28"/>
        <v>4360</v>
      </c>
      <c r="L45" s="30">
        <f t="shared" si="23"/>
        <v>5380</v>
      </c>
    </row>
    <row r="46" spans="1:12" ht="13.5" thickBot="1" x14ac:dyDescent="0.25">
      <c r="A46" s="4">
        <v>10</v>
      </c>
      <c r="B46" s="12">
        <f t="shared" si="24"/>
        <v>1500001</v>
      </c>
      <c r="C46" s="13">
        <v>2500000</v>
      </c>
      <c r="D46" s="16">
        <v>110</v>
      </c>
      <c r="E46" s="16">
        <v>170</v>
      </c>
      <c r="F46" s="30">
        <f t="shared" si="25"/>
        <v>5313</v>
      </c>
      <c r="G46" s="30">
        <f t="shared" si="21"/>
        <v>4830</v>
      </c>
      <c r="H46" s="30">
        <f t="shared" si="26"/>
        <v>1207.5</v>
      </c>
      <c r="I46" s="30">
        <f t="shared" si="27"/>
        <v>280</v>
      </c>
      <c r="J46" s="30">
        <f t="shared" si="22"/>
        <v>5593</v>
      </c>
      <c r="K46" s="30">
        <f t="shared" si="28"/>
        <v>5110</v>
      </c>
      <c r="L46" s="30">
        <f t="shared" si="23"/>
        <v>6317.5</v>
      </c>
    </row>
    <row r="47" spans="1:12" ht="13.5" thickBot="1" x14ac:dyDescent="0.25">
      <c r="A47" s="4">
        <v>11</v>
      </c>
      <c r="B47" s="12">
        <f t="shared" si="24"/>
        <v>2500001</v>
      </c>
      <c r="C47" s="13">
        <v>5000000</v>
      </c>
      <c r="D47" s="16">
        <v>110</v>
      </c>
      <c r="E47" s="16">
        <v>170</v>
      </c>
      <c r="F47" s="30">
        <f t="shared" si="25"/>
        <v>8063.0000000000009</v>
      </c>
      <c r="G47" s="30">
        <f t="shared" si="21"/>
        <v>7330</v>
      </c>
      <c r="H47" s="30">
        <f t="shared" si="26"/>
        <v>1832.5</v>
      </c>
      <c r="I47" s="30">
        <f t="shared" si="27"/>
        <v>280</v>
      </c>
      <c r="J47" s="30">
        <f t="shared" si="22"/>
        <v>8343</v>
      </c>
      <c r="K47" s="30">
        <f t="shared" si="28"/>
        <v>7610</v>
      </c>
      <c r="L47" s="30">
        <f t="shared" si="23"/>
        <v>9442.5</v>
      </c>
    </row>
    <row r="48" spans="1:12" ht="13.5" thickBot="1" x14ac:dyDescent="0.25"/>
    <row r="49" spans="1:12" ht="13.5" customHeight="1" thickBot="1" x14ac:dyDescent="0.25">
      <c r="A49" s="66" t="s">
        <v>46</v>
      </c>
      <c r="B49" s="67"/>
      <c r="C49" s="68"/>
      <c r="D49" s="46" t="s">
        <v>43</v>
      </c>
      <c r="E49" s="47"/>
      <c r="F49" s="47"/>
      <c r="G49" s="47"/>
      <c r="H49" s="47"/>
      <c r="I49" s="47"/>
      <c r="J49" s="47"/>
      <c r="K49" s="47"/>
      <c r="L49" s="48"/>
    </row>
    <row r="50" spans="1:12" ht="16.5" customHeight="1" thickBot="1" x14ac:dyDescent="0.25">
      <c r="A50" s="69"/>
      <c r="B50" s="70"/>
      <c r="C50" s="71"/>
      <c r="D50" s="25" t="s">
        <v>26</v>
      </c>
      <c r="E50" s="25" t="s">
        <v>27</v>
      </c>
      <c r="F50" s="49" t="s">
        <v>38</v>
      </c>
      <c r="G50" s="52" t="s">
        <v>39</v>
      </c>
      <c r="H50" s="52" t="s">
        <v>40</v>
      </c>
      <c r="I50" s="55" t="s">
        <v>47</v>
      </c>
      <c r="J50" s="55" t="s">
        <v>41</v>
      </c>
      <c r="K50" s="58" t="s">
        <v>48</v>
      </c>
      <c r="L50" s="58" t="s">
        <v>42</v>
      </c>
    </row>
    <row r="51" spans="1:12" ht="13.5" customHeight="1" thickBot="1" x14ac:dyDescent="0.25">
      <c r="A51" s="72"/>
      <c r="B51" s="73"/>
      <c r="C51" s="74"/>
      <c r="D51" s="61" t="s">
        <v>17</v>
      </c>
      <c r="E51" s="61" t="s">
        <v>16</v>
      </c>
      <c r="F51" s="50"/>
      <c r="G51" s="53"/>
      <c r="H51" s="53"/>
      <c r="I51" s="56"/>
      <c r="J51" s="56"/>
      <c r="K51" s="59"/>
      <c r="L51" s="59"/>
    </row>
    <row r="52" spans="1:12" ht="13.5" thickBot="1" x14ac:dyDescent="0.25">
      <c r="A52" s="31" t="s">
        <v>3</v>
      </c>
      <c r="B52" s="64" t="s">
        <v>4</v>
      </c>
      <c r="C52" s="65"/>
      <c r="D52" s="62"/>
      <c r="E52" s="62"/>
      <c r="F52" s="51"/>
      <c r="G52" s="54"/>
      <c r="H52" s="54"/>
      <c r="I52" s="57"/>
      <c r="J52" s="57"/>
      <c r="K52" s="60"/>
      <c r="L52" s="60"/>
    </row>
    <row r="53" spans="1:12" ht="13.5" thickBot="1" x14ac:dyDescent="0.25">
      <c r="A53" s="4">
        <v>1</v>
      </c>
      <c r="B53" s="12">
        <v>0</v>
      </c>
      <c r="C53" s="13">
        <v>1000</v>
      </c>
      <c r="D53" s="14">
        <f t="shared" ref="D53:F63" si="29">+ROUND(D37*122%,2)</f>
        <v>48.8</v>
      </c>
      <c r="E53" s="14">
        <f t="shared" si="29"/>
        <v>73.2</v>
      </c>
      <c r="F53" s="14">
        <f t="shared" si="29"/>
        <v>134.19999999999999</v>
      </c>
      <c r="G53" s="14">
        <f t="shared" ref="G53:L53" si="30">+ROUND(G37*122%,2)</f>
        <v>122</v>
      </c>
      <c r="H53" s="14">
        <f t="shared" si="30"/>
        <v>30.5</v>
      </c>
      <c r="I53" s="14">
        <f t="shared" si="30"/>
        <v>122</v>
      </c>
      <c r="J53" s="14">
        <f t="shared" si="30"/>
        <v>256.2</v>
      </c>
      <c r="K53" s="14">
        <f t="shared" si="30"/>
        <v>244</v>
      </c>
      <c r="L53" s="14">
        <f t="shared" si="30"/>
        <v>274.5</v>
      </c>
    </row>
    <row r="54" spans="1:12" ht="13.5" thickBot="1" x14ac:dyDescent="0.25">
      <c r="A54" s="4">
        <v>2</v>
      </c>
      <c r="B54" s="12">
        <f t="shared" ref="B54:B63" si="31">+C53+1</f>
        <v>1001</v>
      </c>
      <c r="C54" s="13">
        <v>5000</v>
      </c>
      <c r="D54" s="14">
        <f t="shared" si="29"/>
        <v>91.5</v>
      </c>
      <c r="E54" s="14">
        <f t="shared" si="29"/>
        <v>146.4</v>
      </c>
      <c r="F54" s="14">
        <f t="shared" si="29"/>
        <v>228.14</v>
      </c>
      <c r="G54" s="14">
        <f t="shared" ref="G54:L54" si="32">+ROUND(G38*122%,2)</f>
        <v>207.4</v>
      </c>
      <c r="H54" s="14">
        <f t="shared" si="32"/>
        <v>51.85</v>
      </c>
      <c r="I54" s="14">
        <f t="shared" si="32"/>
        <v>237.9</v>
      </c>
      <c r="J54" s="14">
        <f t="shared" si="32"/>
        <v>466.04</v>
      </c>
      <c r="K54" s="14">
        <f t="shared" si="32"/>
        <v>445.3</v>
      </c>
      <c r="L54" s="14">
        <f t="shared" si="32"/>
        <v>497.15</v>
      </c>
    </row>
    <row r="55" spans="1:12" ht="13.5" thickBot="1" x14ac:dyDescent="0.25">
      <c r="A55" s="33">
        <v>3</v>
      </c>
      <c r="B55" s="34">
        <f t="shared" si="31"/>
        <v>5001</v>
      </c>
      <c r="C55" s="35">
        <v>10000</v>
      </c>
      <c r="D55" s="36">
        <f t="shared" si="29"/>
        <v>91.5</v>
      </c>
      <c r="E55" s="36">
        <f t="shared" si="29"/>
        <v>146.4</v>
      </c>
      <c r="F55" s="36">
        <f t="shared" si="29"/>
        <v>328.79</v>
      </c>
      <c r="G55" s="36">
        <f t="shared" ref="G55:L55" si="33">+ROUND(G39*122%,2)</f>
        <v>298.89999999999998</v>
      </c>
      <c r="H55" s="36">
        <f t="shared" si="33"/>
        <v>74.73</v>
      </c>
      <c r="I55" s="36">
        <f t="shared" si="33"/>
        <v>237.9</v>
      </c>
      <c r="J55" s="36">
        <f t="shared" si="33"/>
        <v>566.69000000000005</v>
      </c>
      <c r="K55" s="36">
        <f t="shared" si="33"/>
        <v>536.79999999999995</v>
      </c>
      <c r="L55" s="36">
        <f t="shared" si="33"/>
        <v>611.53</v>
      </c>
    </row>
    <row r="56" spans="1:12" ht="13.5" thickBot="1" x14ac:dyDescent="0.25">
      <c r="A56" s="4">
        <v>4</v>
      </c>
      <c r="B56" s="12">
        <f t="shared" si="31"/>
        <v>10001</v>
      </c>
      <c r="C56" s="13">
        <v>25000</v>
      </c>
      <c r="D56" s="14">
        <f t="shared" si="29"/>
        <v>91.5</v>
      </c>
      <c r="E56" s="14">
        <f t="shared" si="29"/>
        <v>146.4</v>
      </c>
      <c r="F56" s="14">
        <f t="shared" si="29"/>
        <v>617.32000000000005</v>
      </c>
      <c r="G56" s="14">
        <f t="shared" ref="G56:L56" si="34">+ROUND(G40*122%,2)</f>
        <v>561.20000000000005</v>
      </c>
      <c r="H56" s="14">
        <f t="shared" si="34"/>
        <v>140.30000000000001</v>
      </c>
      <c r="I56" s="14">
        <f t="shared" si="34"/>
        <v>237.9</v>
      </c>
      <c r="J56" s="14">
        <f t="shared" si="34"/>
        <v>855.22</v>
      </c>
      <c r="K56" s="14">
        <f t="shared" si="34"/>
        <v>799.1</v>
      </c>
      <c r="L56" s="14">
        <f t="shared" si="34"/>
        <v>939.4</v>
      </c>
    </row>
    <row r="57" spans="1:12" ht="13.5" thickBot="1" x14ac:dyDescent="0.25">
      <c r="A57" s="4">
        <v>5</v>
      </c>
      <c r="B57" s="12">
        <f t="shared" si="31"/>
        <v>25001</v>
      </c>
      <c r="C57" s="13">
        <v>50000</v>
      </c>
      <c r="D57" s="14">
        <f t="shared" si="29"/>
        <v>91.5</v>
      </c>
      <c r="E57" s="14">
        <f t="shared" si="29"/>
        <v>146.4</v>
      </c>
      <c r="F57" s="14">
        <f t="shared" si="29"/>
        <v>1013.21</v>
      </c>
      <c r="G57" s="14">
        <f t="shared" ref="G57:L57" si="35">+ROUND(G41*122%,2)</f>
        <v>921.1</v>
      </c>
      <c r="H57" s="14">
        <f t="shared" si="35"/>
        <v>230.28</v>
      </c>
      <c r="I57" s="14">
        <f t="shared" si="35"/>
        <v>237.9</v>
      </c>
      <c r="J57" s="14">
        <f t="shared" si="35"/>
        <v>1251.1099999999999</v>
      </c>
      <c r="K57" s="14">
        <f t="shared" si="35"/>
        <v>1159</v>
      </c>
      <c r="L57" s="14">
        <f t="shared" si="35"/>
        <v>1389.28</v>
      </c>
    </row>
    <row r="58" spans="1:12" ht="13.5" thickBot="1" x14ac:dyDescent="0.25">
      <c r="A58" s="33">
        <v>6</v>
      </c>
      <c r="B58" s="34">
        <f t="shared" si="31"/>
        <v>50001</v>
      </c>
      <c r="C58" s="35">
        <v>150000</v>
      </c>
      <c r="D58" s="36">
        <f t="shared" si="29"/>
        <v>134.19999999999999</v>
      </c>
      <c r="E58" s="36">
        <f t="shared" si="29"/>
        <v>207.4</v>
      </c>
      <c r="F58" s="36">
        <f t="shared" si="29"/>
        <v>1583.56</v>
      </c>
      <c r="G58" s="36">
        <f t="shared" ref="G58:L58" si="36">+ROUND(G42*122%,2)</f>
        <v>1439.6</v>
      </c>
      <c r="H58" s="36">
        <f t="shared" si="36"/>
        <v>359.9</v>
      </c>
      <c r="I58" s="36">
        <f t="shared" si="36"/>
        <v>341.6</v>
      </c>
      <c r="J58" s="36">
        <f t="shared" si="36"/>
        <v>1925.16</v>
      </c>
      <c r="K58" s="36">
        <f t="shared" si="36"/>
        <v>1781.2</v>
      </c>
      <c r="L58" s="36">
        <f t="shared" si="36"/>
        <v>2141.1</v>
      </c>
    </row>
    <row r="59" spans="1:12" ht="13.5" thickBot="1" x14ac:dyDescent="0.25">
      <c r="A59" s="4">
        <v>7</v>
      </c>
      <c r="B59" s="12">
        <f t="shared" si="31"/>
        <v>150001</v>
      </c>
      <c r="C59" s="13">
        <v>250000</v>
      </c>
      <c r="D59" s="14">
        <f t="shared" si="29"/>
        <v>134.19999999999999</v>
      </c>
      <c r="E59" s="14">
        <f t="shared" si="29"/>
        <v>207.4</v>
      </c>
      <c r="F59" s="14">
        <f t="shared" si="29"/>
        <v>2288.11</v>
      </c>
      <c r="G59" s="14">
        <f t="shared" ref="G59:L59" si="37">+ROUND(G43*122%,2)</f>
        <v>2080.1</v>
      </c>
      <c r="H59" s="14">
        <f t="shared" si="37"/>
        <v>520.03</v>
      </c>
      <c r="I59" s="14">
        <f t="shared" si="37"/>
        <v>341.6</v>
      </c>
      <c r="J59" s="14">
        <f t="shared" si="37"/>
        <v>2629.71</v>
      </c>
      <c r="K59" s="14">
        <f t="shared" si="37"/>
        <v>2421.6999999999998</v>
      </c>
      <c r="L59" s="14">
        <f t="shared" si="37"/>
        <v>2941.73</v>
      </c>
    </row>
    <row r="60" spans="1:12" ht="13.5" thickBot="1" x14ac:dyDescent="0.25">
      <c r="A60" s="33">
        <v>8</v>
      </c>
      <c r="B60" s="34">
        <f t="shared" si="31"/>
        <v>250001</v>
      </c>
      <c r="C60" s="35">
        <v>500000</v>
      </c>
      <c r="D60" s="36">
        <f t="shared" si="29"/>
        <v>134.19999999999999</v>
      </c>
      <c r="E60" s="36">
        <f t="shared" si="29"/>
        <v>207.4</v>
      </c>
      <c r="F60" s="36">
        <f t="shared" si="29"/>
        <v>3630.11</v>
      </c>
      <c r="G60" s="36">
        <f t="shared" ref="G60:L60" si="38">+ROUND(G44*122%,2)</f>
        <v>3300.1</v>
      </c>
      <c r="H60" s="36">
        <f t="shared" si="38"/>
        <v>825.03</v>
      </c>
      <c r="I60" s="36">
        <f t="shared" si="38"/>
        <v>341.6</v>
      </c>
      <c r="J60" s="36">
        <f t="shared" si="38"/>
        <v>3971.71</v>
      </c>
      <c r="K60" s="36">
        <f t="shared" si="38"/>
        <v>3641.7</v>
      </c>
      <c r="L60" s="36">
        <f t="shared" si="38"/>
        <v>4466.7299999999996</v>
      </c>
    </row>
    <row r="61" spans="1:12" ht="13.5" thickBot="1" x14ac:dyDescent="0.25">
      <c r="A61" s="4">
        <v>9</v>
      </c>
      <c r="B61" s="12">
        <f t="shared" si="31"/>
        <v>500001</v>
      </c>
      <c r="C61" s="13">
        <v>1500000</v>
      </c>
      <c r="D61" s="14">
        <f t="shared" si="29"/>
        <v>134.19999999999999</v>
      </c>
      <c r="E61" s="14">
        <f t="shared" si="29"/>
        <v>207.4</v>
      </c>
      <c r="F61" s="14">
        <f t="shared" si="29"/>
        <v>5475.36</v>
      </c>
      <c r="G61" s="14">
        <f t="shared" ref="G61:L61" si="39">+ROUND(G45*122%,2)</f>
        <v>4977.6000000000004</v>
      </c>
      <c r="H61" s="14">
        <f t="shared" si="39"/>
        <v>1244.4000000000001</v>
      </c>
      <c r="I61" s="14">
        <f t="shared" si="39"/>
        <v>341.6</v>
      </c>
      <c r="J61" s="14">
        <f t="shared" si="39"/>
        <v>5816.96</v>
      </c>
      <c r="K61" s="14">
        <f t="shared" si="39"/>
        <v>5319.2</v>
      </c>
      <c r="L61" s="14">
        <f t="shared" si="39"/>
        <v>6563.6</v>
      </c>
    </row>
    <row r="62" spans="1:12" ht="13.5" thickBot="1" x14ac:dyDescent="0.25">
      <c r="A62" s="4">
        <v>10</v>
      </c>
      <c r="B62" s="12">
        <f t="shared" si="31"/>
        <v>1500001</v>
      </c>
      <c r="C62" s="13">
        <v>2500000</v>
      </c>
      <c r="D62" s="14">
        <f t="shared" si="29"/>
        <v>134.19999999999999</v>
      </c>
      <c r="E62" s="14">
        <f t="shared" si="29"/>
        <v>207.4</v>
      </c>
      <c r="F62" s="14">
        <f t="shared" si="29"/>
        <v>6481.86</v>
      </c>
      <c r="G62" s="14">
        <f t="shared" ref="G62:L62" si="40">+ROUND(G46*122%,2)</f>
        <v>5892.6</v>
      </c>
      <c r="H62" s="14">
        <f t="shared" si="40"/>
        <v>1473.15</v>
      </c>
      <c r="I62" s="14">
        <f t="shared" si="40"/>
        <v>341.6</v>
      </c>
      <c r="J62" s="14">
        <f t="shared" si="40"/>
        <v>6823.46</v>
      </c>
      <c r="K62" s="14">
        <f t="shared" si="40"/>
        <v>6234.2</v>
      </c>
      <c r="L62" s="14">
        <f t="shared" si="40"/>
        <v>7707.35</v>
      </c>
    </row>
    <row r="63" spans="1:12" ht="13.5" thickBot="1" x14ac:dyDescent="0.25">
      <c r="A63" s="4">
        <v>11</v>
      </c>
      <c r="B63" s="12">
        <f t="shared" si="31"/>
        <v>2500001</v>
      </c>
      <c r="C63" s="13">
        <v>5000000</v>
      </c>
      <c r="D63" s="14">
        <f t="shared" si="29"/>
        <v>134.19999999999999</v>
      </c>
      <c r="E63" s="14">
        <f t="shared" si="29"/>
        <v>207.4</v>
      </c>
      <c r="F63" s="14">
        <f t="shared" si="29"/>
        <v>9836.86</v>
      </c>
      <c r="G63" s="14">
        <f t="shared" ref="G63:L63" si="41">+ROUND(G47*122%,2)</f>
        <v>8942.6</v>
      </c>
      <c r="H63" s="14">
        <f t="shared" si="41"/>
        <v>2235.65</v>
      </c>
      <c r="I63" s="14">
        <f t="shared" si="41"/>
        <v>341.6</v>
      </c>
      <c r="J63" s="14">
        <f t="shared" si="41"/>
        <v>10178.459999999999</v>
      </c>
      <c r="K63" s="14">
        <f t="shared" si="41"/>
        <v>9284.2000000000007</v>
      </c>
      <c r="L63" s="14">
        <f t="shared" si="41"/>
        <v>11519.85</v>
      </c>
    </row>
  </sheetData>
  <mergeCells count="48">
    <mergeCell ref="A49:C51"/>
    <mergeCell ref="D49:L49"/>
    <mergeCell ref="F50:F52"/>
    <mergeCell ref="G50:G52"/>
    <mergeCell ref="H50:H52"/>
    <mergeCell ref="B52:C52"/>
    <mergeCell ref="I50:I52"/>
    <mergeCell ref="J50:J52"/>
    <mergeCell ref="K50:K52"/>
    <mergeCell ref="L50:L52"/>
    <mergeCell ref="I34:I36"/>
    <mergeCell ref="K2:K4"/>
    <mergeCell ref="K18:K20"/>
    <mergeCell ref="K34:K36"/>
    <mergeCell ref="D51:D52"/>
    <mergeCell ref="E51:E52"/>
    <mergeCell ref="I18:I20"/>
    <mergeCell ref="F18:F20"/>
    <mergeCell ref="G18:G20"/>
    <mergeCell ref="H18:H20"/>
    <mergeCell ref="H2:H4"/>
    <mergeCell ref="I2:I4"/>
    <mergeCell ref="D1:L1"/>
    <mergeCell ref="D17:L17"/>
    <mergeCell ref="A1:C3"/>
    <mergeCell ref="G2:G4"/>
    <mergeCell ref="F2:F4"/>
    <mergeCell ref="J2:J4"/>
    <mergeCell ref="D3:D4"/>
    <mergeCell ref="E3:E4"/>
    <mergeCell ref="B4:C4"/>
    <mergeCell ref="L2:L4"/>
    <mergeCell ref="D35:D36"/>
    <mergeCell ref="E35:E36"/>
    <mergeCell ref="B36:C36"/>
    <mergeCell ref="A33:C35"/>
    <mergeCell ref="A17:C19"/>
    <mergeCell ref="D33:L33"/>
    <mergeCell ref="J18:J20"/>
    <mergeCell ref="F34:F36"/>
    <mergeCell ref="G34:G36"/>
    <mergeCell ref="H34:H36"/>
    <mergeCell ref="J34:J36"/>
    <mergeCell ref="L34:L36"/>
    <mergeCell ref="L18:L20"/>
    <mergeCell ref="D19:D20"/>
    <mergeCell ref="E19:E20"/>
    <mergeCell ref="B20:C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Organismo</vt:lpstr>
      <vt:lpstr>TABELLE</vt:lpstr>
      <vt:lpstr>Organismo!Area_stampa</vt:lpstr>
      <vt:lpstr>TABELLE!Area_stampa</vt:lpstr>
      <vt:lpstr>Organismo!Excel_BuiltIn_Print_Area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Utente12</dc:creator>
  <cp:lastModifiedBy>Teresa Rebustello</cp:lastModifiedBy>
  <cp:lastPrinted>2023-11-20T18:19:33Z</cp:lastPrinted>
  <dcterms:created xsi:type="dcterms:W3CDTF">2023-07-24T13:52:30Z</dcterms:created>
  <dcterms:modified xsi:type="dcterms:W3CDTF">2023-11-30T12:29:55Z</dcterms:modified>
</cp:coreProperties>
</file>